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/>
  </bookViews>
  <sheets>
    <sheet name="Додаток 2 (2)" sheetId="5" r:id="rId1"/>
    <sheet name="Додаток 2" sheetId="2" r:id="rId2"/>
    <sheet name="Додаток 3" sheetId="4" r:id="rId3"/>
    <sheet name="додаток 1" sheetId="3" r:id="rId4"/>
  </sheets>
  <externalReferences>
    <externalReference r:id="rId5"/>
  </externalReferences>
  <definedNames>
    <definedName name="_Toc188262780" localSheetId="1">'Додаток 2'!#REF!</definedName>
    <definedName name="_Toc188262780" localSheetId="0">'Додаток 2 (2)'!#REF!</definedName>
  </definedNames>
  <calcPr calcId="152511"/>
</workbook>
</file>

<file path=xl/calcChain.xml><?xml version="1.0" encoding="utf-8"?>
<calcChain xmlns="http://schemas.openxmlformats.org/spreadsheetml/2006/main">
  <c r="H198" i="5" l="1"/>
  <c r="J198" i="5"/>
  <c r="L198" i="5"/>
  <c r="D168" i="5"/>
  <c r="D198" i="5" s="1"/>
  <c r="C143" i="5"/>
  <c r="F128" i="5"/>
  <c r="F126" i="5"/>
  <c r="F124" i="5"/>
  <c r="F122" i="5"/>
  <c r="F121" i="5"/>
  <c r="F120" i="5"/>
  <c r="F111" i="5"/>
  <c r="F54" i="5"/>
  <c r="F53" i="5"/>
  <c r="F52" i="5"/>
  <c r="F51" i="5"/>
  <c r="F50" i="5"/>
  <c r="F49" i="5"/>
  <c r="F48" i="5"/>
  <c r="F47" i="5"/>
  <c r="F46" i="5"/>
  <c r="F45" i="5"/>
  <c r="C53" i="5"/>
  <c r="C52" i="5"/>
  <c r="C49" i="5"/>
  <c r="C48" i="5"/>
  <c r="C47" i="5"/>
  <c r="C46" i="5"/>
  <c r="B6" i="5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D82" i="2"/>
  <c r="F67" i="2"/>
  <c r="F75" i="2"/>
  <c r="F73" i="2"/>
  <c r="F71" i="2"/>
  <c r="F54" i="2"/>
  <c r="F53" i="2"/>
  <c r="F52" i="2"/>
  <c r="F51" i="2"/>
  <c r="F50" i="2"/>
  <c r="F49" i="2"/>
  <c r="F48" i="2"/>
  <c r="F47" i="2"/>
  <c r="F46" i="2"/>
  <c r="F45" i="2"/>
  <c r="F198" i="5" l="1"/>
  <c r="D27" i="4"/>
  <c r="E27" i="4"/>
  <c r="F27" i="4"/>
  <c r="F26" i="4" s="1"/>
  <c r="F29" i="4" s="1"/>
  <c r="C27" i="4"/>
  <c r="C26" i="4" s="1"/>
  <c r="C29" i="4" s="1"/>
  <c r="F60" i="4"/>
  <c r="F59" i="4" s="1"/>
  <c r="F63" i="4" s="1"/>
  <c r="D60" i="4"/>
  <c r="D59" i="4"/>
  <c r="D63" i="4" s="1"/>
  <c r="E26" i="4"/>
  <c r="E29" i="4" s="1"/>
  <c r="D26" i="4"/>
  <c r="D29" i="4" s="1"/>
  <c r="L106" i="2" l="1"/>
  <c r="J106" i="2"/>
  <c r="H106" i="2"/>
  <c r="F106" i="2"/>
  <c r="E34" i="3" l="1"/>
  <c r="E35" i="3"/>
  <c r="F33" i="3"/>
  <c r="F34" i="3"/>
  <c r="F35" i="3"/>
  <c r="F32" i="3"/>
  <c r="E33" i="3"/>
  <c r="E32" i="3"/>
  <c r="F30" i="3"/>
  <c r="F29" i="3"/>
  <c r="E29" i="3"/>
  <c r="F27" i="3"/>
  <c r="F26" i="3"/>
  <c r="F25" i="3"/>
  <c r="F24" i="3"/>
  <c r="E24" i="3"/>
  <c r="F22" i="3" l="1"/>
  <c r="F21" i="3"/>
  <c r="I52" i="3" l="1"/>
  <c r="H52" i="3"/>
  <c r="G52" i="3"/>
  <c r="E50" i="3"/>
  <c r="F50" i="3" s="1"/>
  <c r="G50" i="3" s="1"/>
  <c r="H50" i="3" s="1"/>
  <c r="I50" i="3" s="1"/>
  <c r="D50" i="3"/>
  <c r="I43" i="3"/>
  <c r="H43" i="3"/>
  <c r="G43" i="3"/>
  <c r="F43" i="3"/>
  <c r="E43" i="3"/>
  <c r="D41" i="3"/>
  <c r="E41" i="3" s="1"/>
  <c r="F41" i="3" s="1"/>
  <c r="G41" i="3" s="1"/>
  <c r="H41" i="3" s="1"/>
  <c r="I41" i="3" s="1"/>
  <c r="E51" i="3" l="1"/>
  <c r="E52" i="3" s="1"/>
  <c r="F51" i="3"/>
  <c r="F52" i="3" s="1"/>
  <c r="E21" i="3" l="1"/>
  <c r="D106" i="2" l="1"/>
  <c r="B6" i="2" l="1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</calcChain>
</file>

<file path=xl/sharedStrings.xml><?xml version="1.0" encoding="utf-8"?>
<sst xmlns="http://schemas.openxmlformats.org/spreadsheetml/2006/main" count="641" uniqueCount="394">
  <si>
    <t>Найменування</t>
  </si>
  <si>
    <t>(підпис)</t>
  </si>
  <si>
    <t>(ініціали та прізвище)</t>
  </si>
  <si>
    <t xml:space="preserve">Заступник директора департаменту - начальник  бюджетного відділу  департаменту фінансів міської ради  </t>
  </si>
  <si>
    <t>Антоніна Лесь</t>
  </si>
  <si>
    <t>Код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</si>
  <si>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</si>
  <si>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</si>
  <si>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</si>
  <si>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</si>
  <si>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</si>
  <si>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</si>
  <si>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№ з/п</t>
  </si>
  <si>
    <t>граничний обсяг</t>
  </si>
  <si>
    <t>Використання товарів і послуг</t>
  </si>
  <si>
    <t>Капітальні видатки</t>
  </si>
  <si>
    <t>Н.І. Кочеткова</t>
  </si>
  <si>
    <t>Головний бухгалтер</t>
  </si>
  <si>
    <t xml:space="preserve"> (1) (2)  </t>
  </si>
  <si>
    <r>
      <t>1.     Департамент міського господарства  Вінницької міської ради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</si>
  <si>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(грн)</t>
  </si>
  <si>
    <t xml:space="preserve">2021 рік </t>
  </si>
  <si>
    <t>Наймену-
вання об'єкта відпо-
відно до проектно-
кошто-
рисної докумен-
тації</t>
  </si>
  <si>
    <t>Загальна вартість об'єкта</t>
  </si>
  <si>
    <t>рівень будівельної готовності об'єкта на кінець бюджетного періоду, %</t>
  </si>
  <si>
    <t>Строк реалі-
зації об'єкта (рік початку і завер-
шення)</t>
  </si>
  <si>
    <t>спеціальний фонд
(бюджет розвитку)</t>
  </si>
  <si>
    <t>_____________________</t>
  </si>
  <si>
    <t>____________________</t>
  </si>
  <si>
    <t>Проектування, реставрація та охорона пам'яток архітектури</t>
  </si>
  <si>
    <t>Реставрація пам'яток культури, історії та архітектури</t>
  </si>
  <si>
    <t>Реконструкція та реставрація</t>
  </si>
  <si>
    <t>грн.</t>
  </si>
  <si>
    <t>од.</t>
  </si>
  <si>
    <t>%</t>
  </si>
  <si>
    <t>Розрахунковий показник</t>
  </si>
  <si>
    <t>2020 рік</t>
  </si>
  <si>
    <t>ВСЬОГО</t>
  </si>
  <si>
    <t>Середні витрати на один об'єкт, який планується реставрувати</t>
  </si>
  <si>
    <t>Завдання 1 Проведення реставраційних  робіт на об'єктах  культурної спадщини</t>
  </si>
  <si>
    <t>03363988</t>
  </si>
  <si>
    <t>(код ЄДРПОУ)</t>
  </si>
  <si>
    <t>3.</t>
  </si>
  <si>
    <t>0443</t>
  </si>
  <si>
    <t>02536000000</t>
  </si>
  <si>
    <t>(код Програмної класифікації видатків та кредитування місцевих бюджетів)</t>
  </si>
  <si>
    <t>(код Типової програмної класифікацією видатків та кредитування місцевого бюджету)</t>
  </si>
  <si>
    <t>(код Функціональної  класифікації видатків та кредитування  бюджету)</t>
  </si>
  <si>
    <t xml:space="preserve"> (найменування бюджетної програми згідно з Типовою програмною класифікацією видатків та кредитування місцевого бюджету)     </t>
  </si>
  <si>
    <t>(код бюджету)</t>
  </si>
  <si>
    <t>7340</t>
  </si>
  <si>
    <t xml:space="preserve"> Проектування, реставрація та охорона пам'яток архітектури  </t>
  </si>
  <si>
    <t>2023 рік (прогноз)</t>
  </si>
  <si>
    <t xml:space="preserve">2023 рік </t>
  </si>
  <si>
    <t>В. Ю. Місецький</t>
  </si>
  <si>
    <t xml:space="preserve">м.кв. </t>
  </si>
  <si>
    <t>Додаток №1</t>
  </si>
  <si>
    <t xml:space="preserve">до Інструкції з підготовки бюджетних запитів за програмно-цільовим методом головними розпорядниками бюджетних коштів до проекту бюджету Вінницької міської  територіальної громади на 2022 рік </t>
  </si>
  <si>
    <t>Бюджетний запит на 2022 – 2024 роки загальний (Форма 2022-1)</t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</si>
  <si>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(2) </t>
    </r>
    <r>
      <rPr>
        <b/>
        <sz val="12"/>
        <color theme="1"/>
        <rFont val="Times New Roman"/>
        <family val="1"/>
        <charset val="204"/>
      </rPr>
      <t xml:space="preserve"> </t>
    </r>
  </si>
  <si>
    <t xml:space="preserve">               (найменування головного розпорядника коштів міського бюджету)          (код Типової відомчої класифікації видатків та кредитування місцевих бюджетів)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</si>
  <si>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</si>
  <si>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Найменування показника результату</t>
  </si>
  <si>
    <t>2020 рік (звіт)</t>
  </si>
  <si>
    <t>2021 рік (затверджено)</t>
  </si>
  <si>
    <t>2022 рік (проект)</t>
  </si>
  <si>
    <t>2024 рік (прогноз)</t>
  </si>
  <si>
    <t>4. Розподіл граничного обсягу видатків бюджету та надання кредиту  з бюджету загального фонду місцевого бюджету 2022 - 2024 роки за бюджетними програмами:</t>
  </si>
  <si>
    <t>( грн.)</t>
  </si>
  <si>
    <t>Код Функціональної класифікації видатків та кредитування бюджету</t>
  </si>
  <si>
    <t xml:space="preserve">       2020 рік</t>
  </si>
  <si>
    <t xml:space="preserve">         2021 рік </t>
  </si>
  <si>
    <t>2022рік</t>
  </si>
  <si>
    <t>2023 рік</t>
  </si>
  <si>
    <t>2024 рік</t>
  </si>
  <si>
    <t>Номер цілі державної політики</t>
  </si>
  <si>
    <t>(звіт)</t>
  </si>
  <si>
    <t xml:space="preserve">    (затверджено)</t>
  </si>
  <si>
    <t>(проект)</t>
  </si>
  <si>
    <t>(прогноз)</t>
  </si>
  <si>
    <t>5. Розподіл граничного обсягу видатків бюджету та надання кредитів з бюджету спеціального фонду  місцевого бюджету  на 2022 - 2024 роки за бюджетними програмами:</t>
  </si>
  <si>
    <t>2022 рік</t>
  </si>
  <si>
    <t>(затверджено)</t>
  </si>
  <si>
    <t xml:space="preserve"> Директор департаменту</t>
  </si>
  <si>
    <t>________________________</t>
  </si>
  <si>
    <t>В.Ю. Місецький</t>
  </si>
  <si>
    <t>Головний бухгалтр</t>
  </si>
  <si>
    <t xml:space="preserve">2. Мета діяльності головного розпорядника коштів місцевого бюджету - </t>
  </si>
  <si>
    <r>
      <t>Ціль державної політики</t>
    </r>
    <r>
      <rPr>
        <i/>
        <sz val="11"/>
        <color theme="1"/>
        <rFont val="Times New Roman"/>
        <family val="1"/>
        <charset val="204"/>
      </rPr>
      <t xml:space="preserve"> 1.Збереження, використання об'єктів культурної спадщини у суспільному житті, захисту традиційного характеру середовища в інтересах нинішнього і майбутніх поколінь</t>
    </r>
  </si>
  <si>
    <t>1217340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</si>
  <si>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</si>
  <si>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</si>
  <si>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</si>
  <si>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Департамент міського господарства Проектування, реставрація та охорона пам'яток архітектури  </t>
  </si>
  <si>
    <t xml:space="preserve">Департамент міського господарства  Проектування, реставрація та охорона пам'яток архітектури   </t>
  </si>
  <si>
    <t>12. Об'єкти, які виконуються в межах бюджетної програми за рахунок коштів бюджету розвитку у 2020 - 2024 роках:</t>
  </si>
  <si>
    <t>Директор  департаменту</t>
  </si>
  <si>
    <t>Обсяг видатків на проведення реставраційних робіт</t>
  </si>
  <si>
    <t>Обсяг видатків на виготовлення проєктної документації</t>
  </si>
  <si>
    <t>кількість об'єктів, по яким плануються реставраційні роботи</t>
  </si>
  <si>
    <t>площа об'єктів, по яким плануються реставраційні роботи в поточному році</t>
  </si>
  <si>
    <t>загальна площа реставрації</t>
  </si>
  <si>
    <t>кількість об'єктів, по яким планується виготовлення проєктної документації</t>
  </si>
  <si>
    <t xml:space="preserve">Середні витрати на виготовлення однієї  проєктної документації </t>
  </si>
  <si>
    <t>Рівень готовності об'єкта, по якому проведені реставраційні роботи на початок року</t>
  </si>
  <si>
    <t>Рівень готовності об'єкта, по якому проведені реставраційні роботи на кінець року</t>
  </si>
  <si>
    <t>Рівень готовності виготовлення проектної документації на початок року</t>
  </si>
  <si>
    <t>Рівень готовності виготовлення проектної документації на кінець року</t>
  </si>
  <si>
    <t>РАЗОМ:</t>
  </si>
  <si>
    <t>Додаток 2</t>
  </si>
  <si>
    <t xml:space="preserve">до Інструкції з підготовки бюджетних запитів </t>
  </si>
  <si>
    <t xml:space="preserve">за програмно-цільовим методом головними розпорядниками </t>
  </si>
  <si>
    <t>бюджетних коштів до проекту  бюджету Вінницької міської територіальної громади на 2022 рік</t>
  </si>
  <si>
    <t>Бюджетний запит на 2022 – 2024 роки додатковий, Форма 2022-3</t>
  </si>
  <si>
    <t>(найменування головного розпорядника коштів бюджету)                      (код Типової відомчої класифікації видатків та кредитування місцевих бюджетів)</t>
  </si>
  <si>
    <r>
      <t xml:space="preserve">2.     Департамент міського господарства  Вінницької міської ради_________________                          </t>
    </r>
    <r>
      <rPr>
        <sz val="12"/>
        <color theme="1"/>
        <rFont val="Times New Roman"/>
        <family val="1"/>
        <charset val="204"/>
      </rPr>
      <t>(_1_) (_2_) (_1_)</t>
    </r>
  </si>
  <si>
    <t>(найменування відповідального виконавця )                                              (код Типової відомчої класифікації видатків та кредитування місцевих бюджетів)</t>
  </si>
  <si>
    <t>1) додаткові витрати на 2022 рік за бюджетними програмами:</t>
  </si>
  <si>
    <t>Код Економічної класифікації видатків бюджету / код класифікації кредитування бюджету</t>
  </si>
  <si>
    <t>2020рік               (звіт)</t>
  </si>
  <si>
    <t>Обґрунтування необхідності додаткових коштів  на 2022 рік</t>
  </si>
  <si>
    <t>необхідно додатково</t>
  </si>
  <si>
    <t>(+)</t>
  </si>
  <si>
    <t>Оплата послуг (крім комунальних)</t>
  </si>
  <si>
    <t>Зміна результативних показників, які характеризують виконання бюджетної програми, у разі передбачення додаткових коштів</t>
  </si>
  <si>
    <t>2022 рік (проект) в межах доведених граничних обсягів</t>
  </si>
  <si>
    <t>2022 рік (проект) зміни у разі передбачення додаткових витрат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</si>
  <si>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</si>
  <si>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2). Додаткові витрати на 2023 - 2024 роки за бюджетними програмами:</t>
  </si>
  <si>
    <t>2023рік</t>
  </si>
  <si>
    <t>Обґрунтування необхідності додаткових коштів ду на 2023 - 2024 роки</t>
  </si>
  <si>
    <t>індикативні прогнозні показники</t>
  </si>
  <si>
    <t>Зміна результативних показників бюджетної програми, які характеризують виконання бюджетної програми, у разі передбачення додаткових коштів :</t>
  </si>
  <si>
    <t>КПКВК</t>
  </si>
  <si>
    <t>2023 рік (прогноз) у межах доведених індикативних прогнозних показників</t>
  </si>
  <si>
    <t>2023 рік (прогноз) зміни у разі передбачення додаткових коштів</t>
  </si>
  <si>
    <t>2024 рік (прогноз) у межах доведених індикативних прогнозних показників</t>
  </si>
  <si>
    <t>2024 рік (прогноз) зміни у разі передбачення додаткових коштів</t>
  </si>
  <si>
    <t>Наслідки, які настають у разі, якщо додаткові кошти не будуть передбачені  у 2023 - 2024 роках, та альтернативні заходи, яких необхідно вжити для забезпечення виконання бюджетної програми</t>
  </si>
  <si>
    <t>Директор департаменту</t>
  </si>
  <si>
    <t>Н. І. Кочеткова</t>
  </si>
  <si>
    <t xml:space="preserve">4. Додаткові витрати бюджету Вінницької міської  територіальної громади : </t>
  </si>
  <si>
    <t>необхідність проведення реставраційних робіт у 2022 році по Реставрації пам’ятки архітектури місцевого значення "Житловий будинок залізничників" по вул. Замостянській, 27 в м. Вінниці (охоронний номер 392-м) в повному обсязі</t>
  </si>
  <si>
    <t xml:space="preserve"> Проектно-кошторисна документація</t>
  </si>
  <si>
    <t>Проектно-кошторисна документація</t>
  </si>
  <si>
    <t>В разі відсутності виділення коштів, департамент не зможе завершити реставраційні роботи  в повному обсязі по Реставрації пам’ятки архітектури місцевого значення "Житловий будинок залізничників" по вул. Замостянській, 27 в м. Вінниці (охоронний номер 392-м)</t>
  </si>
  <si>
    <t xml:space="preserve">Реконструкція мережі зовнішнього освітлення з оснащенням підсвічування будівлі по вул. Соловйова, 3 в м. Вінниці (в т.ч. проектні роботи)  </t>
  </si>
  <si>
    <t xml:space="preserve">Реконструкція мережі зовнішнього освітлення по вул.600-річчя, 50, 52, 54 в м. Вінниці  (в т.ч. проектні роботи)   </t>
  </si>
  <si>
    <t>Реконструкція  мережі  каналізації  по вул. Гонти від перехрестя з вул.Станіславського до вул.Енергетичної в м. Вінниці (в т.ч. проектні роботи)</t>
  </si>
  <si>
    <t>Реконструкція мережі водопроводу  по вул. Князів Коріатовичів від вул. Соборної до вул.Монастирської в м.Вінниці (в т.ч. проектні роботи)</t>
  </si>
  <si>
    <t>Реконструкція мережі теплопостачання до житлового будинку № 5 по вул. В.Порика в м. Вінниці (в т.ч. проектні роботи)</t>
  </si>
  <si>
    <t xml:space="preserve">Реконструкція мережі водопроводу та каналізації до житлових будинків по просп. Космонавтів,26,28, вул. В.Порика 11,13,15 в м.Вінниці (в т.ч. проектні роботи) </t>
  </si>
  <si>
    <t xml:space="preserve">Реконструкція мережі водопроводу та каналізації до житлових будинків по вул. А.Первозванного, 24,26 в м. Вінниці (в т.ч. проектні роботи) </t>
  </si>
  <si>
    <t xml:space="preserve">Реконструкція мережі водопроводу та каналізації до житлового будинку по вул. М.Литвиненко-Вольгемут, 19 в м.Вінниці (в т.ч. проектні роботи) </t>
  </si>
  <si>
    <t xml:space="preserve">Реконструкція мережі водопроводу та каналізації до житлових будинків по вул. М.Литвиненко-Вольгемут, 27,29 в м.Вінниці (в т.ч. проектні роботи) </t>
  </si>
  <si>
    <t xml:space="preserve">Реконструкція мережі водопроводу та каналізації до житлового будинку по   вул. М.Литвиненко-Вольгемут,31 в м.Вінниці (в т.ч. проектні роботи) </t>
  </si>
  <si>
    <t xml:space="preserve">Реконструкція мережі водопроводу та каналізації до житлових будинків по вул. Гоголя, 6,6а, пров. Комунальний, 5 в м.Вінниці (в т.ч. проектні роботи) </t>
  </si>
  <si>
    <t xml:space="preserve">Реконструкція мережі водопроводу та каналізації до житлових будинків по вул. 600-річчя, 26,30,32 в м.Вінниці (в т.ч. проектні роботи) </t>
  </si>
  <si>
    <t xml:space="preserve">Реконструкція мережі водопроводу та каналізації до житлового будинку по просп. Космонавтів, 23 м.Вінниці (в т.ч. проектні роботи) </t>
  </si>
  <si>
    <t>Реконструкція мережі теплопостачання до житлових будинків № 41, 43 по просп. Космонавтів в м. Вінниці (в т.ч. проектні роботи)</t>
  </si>
  <si>
    <t xml:space="preserve">Реконструкція мережі теплопостачання до житлових будинків по просп. Космонавтів,26,28, вул. В.Порика 11,13,15 в м.Вінниці (в т.ч. проектні роботи) </t>
  </si>
  <si>
    <t xml:space="preserve">Реконструкція мережі теплопостачання до житлового будинку по вул. М.Литвиненко-Вольгемут, 19 в м.Вінниці (в т.ч. проектні роботи) </t>
  </si>
  <si>
    <t xml:space="preserve">Реконструкція мережі теплопостачання до житлових будинків по вул. Гоголя, 6,6а, пров. Комунальний, 5 в м.Вінниці (в т.ч. проектні роботи) </t>
  </si>
  <si>
    <t xml:space="preserve">Реконструкція мережі теплопостачання до житлових будинків по вул. 600-річчя, 26,30,32 в м.Вінниці (в т.ч. проектні роботи) </t>
  </si>
  <si>
    <t xml:space="preserve">Реконструкція мережі теплопостачання до житлового будинку по просп. Космонавтів, 23 в м.Вінниці (в т.ч. проектні роботи) </t>
  </si>
  <si>
    <t>Реконструкція мережі водопроводу по вул.Д.Нечая (від вул.Дубовецької до вул.Г.Успенського) в м.Вінниці (в т.ч. проектні роботи)</t>
  </si>
  <si>
    <t>Реконструкція мережі водопроводу та каналізації до житлового будинку по просп. Юності, 31 в м.Вінниці</t>
  </si>
  <si>
    <t>Реконструкція мережі теплопостачання до житлового будинку по просп. Юності, 31 в м.Вінниці</t>
  </si>
  <si>
    <t>Реконструкція мережі водопроводу та каналізації до житлових будинків по вул. Князів Коріатовичів, 68,70 в м.Вінниці</t>
  </si>
  <si>
    <t>Реконструкція мережі водопроводу та каналізації до житлового будинку по вул. Пирогова, 73 в м.Вінниці</t>
  </si>
  <si>
    <t>Реконструкція мережі теплопостачання до житлового будинку по вул. Пирогова, 73 в м.Вінниці</t>
  </si>
  <si>
    <t>Реконструкція мережі водопроводу та каналізації до житлового будинку по вул. І.Миколайчука, 19 в м.Вінниці</t>
  </si>
  <si>
    <t>Реконструкція мережі теплопостачання до житлового будинку по вул. І.Миколайчука, 19 в м.Вінниці</t>
  </si>
  <si>
    <t>Реконструкція мережі водопроводу до житлового будинку № 36 по вул. Шевченка в м.Вінниці</t>
  </si>
  <si>
    <t>Реконструкція мережі водопроводу до житлового будинку по вул. О.Антонова,48а в м.Вінниці (в т.ч. проектні роботи)</t>
  </si>
  <si>
    <t>2019-2021</t>
  </si>
  <si>
    <t>2019-2020</t>
  </si>
  <si>
    <t>2020-2021</t>
  </si>
  <si>
    <t>Реконструкція мережі зовнішнього освітлення та повітряних інженерних мереж по вул.Соловйова в м.Вінниці (в т.ч. проектні роботи)</t>
  </si>
  <si>
    <t>Реконструкція  мережі зовнішнього освітлення в с. Вінницькі Хутори Вінницької МТГ, Вінницького району, Вінницької області (в т.ч. проектні роботи)</t>
  </si>
  <si>
    <t>Реконструкція  мережі зовнішнього освітлення в с. Писарівка Вінницької МТГ, Вінницького району, Вінницької області (в т.ч. проектні роботи)</t>
  </si>
  <si>
    <t xml:space="preserve">Реконструкція  мережі зовнішнього освітлення в с. Щітки Вінницької МТГ, Вінницького району, Вінницької області (в т.ч. проектні роботи)
</t>
  </si>
  <si>
    <t>Реконструкція  мережі зовнішнього освітлення в с. Гавришівка Вінницької МТГ, Вінницького району, Вінницької області (в т.ч. проектні роботи)</t>
  </si>
  <si>
    <t xml:space="preserve">Реконструкція  мережі зовнішнього освітлення в с. Стадниця Вінницької МТГ, Вінницького району, Вінницької області (в т.ч. проектні роботи)
</t>
  </si>
  <si>
    <t>Реконструкція мережі зовнішньої зливової каналізації по вул.Шевченка,7 в м.Вінниці (в т.ч. проектні роботи)</t>
  </si>
  <si>
    <t>Реконструкція  каналізаційного колектору Д=500мм по вул.Острозького (від вул.Є.Пікуса до вул.В.Антоновича) в м.Вінниці</t>
  </si>
  <si>
    <t xml:space="preserve">Реконструкція мережі каналізації Д=700мм. по вул.Князів Коріатовичів в м. Вінниці (в т.ч. проектні роботи)  </t>
  </si>
  <si>
    <t>Реконструкція мережі водопроводу та каналізації до житлового будинку по вул. В.Порика, 3 в м. Вінниці (в т.ч. проектні роботи)</t>
  </si>
  <si>
    <t>Реконструкція мережі теплопостачання до житлового будинку по вул. Стельмаха, 17 в м. Вінниці (в т.ч. проектні роботи)</t>
  </si>
  <si>
    <t>Реконструкція мережі водопроводу та каналізації до житлового будинку по вул. Стельмаха, 53 в м. Вінниці (в т.ч. проектні роботи)</t>
  </si>
  <si>
    <t>Реконструкція мережі теплопостачання до житлового будинку по вул. Стельмаха, 53 в м. Вінниці (в т.ч. проектні роботи)</t>
  </si>
  <si>
    <t xml:space="preserve">Реконструкція мережі водопроводу та каналізації до житлових будинків по вул. Воїнів Інтернаціоналістів,8,10 в м.Вінниці (в т.ч. проектні роботи) </t>
  </si>
  <si>
    <t xml:space="preserve">Реконструкція мережі водопроводу та каналізації до житлових будинків по вул. М.Ващука,3,5,5а,вул. В.Порика,45,47 в м. Вінниці (в т.ч. проектні роботи) </t>
  </si>
  <si>
    <t>Реконструкція мережі теплопостачання від ТК 113/6-5-1 до житлового будинку по вул. Соборній, 91 в м.Вінниці (в т.ч. проектні роботи)</t>
  </si>
  <si>
    <t>Реконструкція мережі електропостачання по вул. Сабарівське шосе (від вул. Пирогова до ОСК) в м.Вінниці</t>
  </si>
  <si>
    <t>Реконструкція системи теплопостачання будівлі амбулаторії ЗПСМ № 5 КНП "ЦПМСД №1 м.Вінниці" по вул.Покровська,108 та будівлі  КЗ "Заклад дошкільної освіти "Лісова казка" ВМР"  по вул.Покровська,112 з встановленням модульної котельні на газовому паливі по вул.Покровська, б/н      в с.Писарівка Вінницької МТГ, Вінницького району, Вінницької області (в т.ч. проектні роботи)</t>
  </si>
  <si>
    <t xml:space="preserve">Реконструкція мережі водопроводу від свердловини №1 до свердловини № 2 в с.Стадниця Вінницької МТГ, Вінницького р-ну, Вінницька обл. (в т.ч. проектні роботи) </t>
  </si>
  <si>
    <t>2020-2022</t>
  </si>
  <si>
    <t>2021-2022</t>
  </si>
  <si>
    <t>Реконструкція житлового будинку по вул.Соборній,89 в м.Вінниці (в т.ч. проектні роботи)</t>
  </si>
  <si>
    <t>Реконструкція житлового будинку по вул. О.Соловйова,3 в м.Вінниці (в т.ч. проектні роботи)</t>
  </si>
  <si>
    <t>2018-2020</t>
  </si>
  <si>
    <t>Нове будівництво мережі каналізації по 1-му пров. Тропініна, 4-16 та 2-му пров. Тропініна, 2-36 в м. Вінниці</t>
  </si>
  <si>
    <t>Нове будівництво мережі водопроводу по 2-му провулку Матросова (від будинку № 22 до вул.Маяковського) в м.Вінниці</t>
  </si>
  <si>
    <t>Будівництво мережі каналізації на території приватного сектору квартального комітету «Добробут» мікрорайону «Старе місто» в м.Вінниця</t>
  </si>
  <si>
    <t xml:space="preserve">Нове будівництво мережі водопроводу за  адресою: Україна, м. Вінниця від вул. С. Зулінського в районі розворотного кільця тролейбуса до житлових будинків №7,9 по вул. Гагаріна в смт. Десна Вінницької міської ОТГ (в т.ч. проектні роботи)  </t>
  </si>
  <si>
    <t xml:space="preserve">Нове будівництво мережі каналізації за адресою: Україна, Вінницька обл., Вінницький р-н, смт. Десна, Вінницької міської ОТГ від КНС по вул. Гагаріна, б/н до вул. Батозька в м.Вінниці (в т.ч. проектні роботи)   </t>
  </si>
  <si>
    <t>Нове будівництво мережі  зовнішньої зливової каналізації по 2-му провулку Пирогова  в м. Вінниці (в т.ч. проектні роботи)</t>
  </si>
  <si>
    <t>Нове будівництво мережі  зовнішньої зливової каналізації по вул. Юрія Смирнова, 134 - тупик Маяковського, 63  в м. Вінниці (в т.ч. проектні роботи)</t>
  </si>
  <si>
    <t>Нове будівництво мережі зовнішньої зливової каналізації по вул. М. Литвиненко - Вольгемут, 19 в м. Вінниці(в т.ч. проектні роботи)</t>
  </si>
  <si>
    <t>Нове будівництво мережі зовнішнього освітлення по вул. Гагаріна в смт. Десна Вінницької міської ОТГ (в т.ч. проектні роботи)</t>
  </si>
  <si>
    <t>Нове будівництво мережі зовнішнього освітлення по вул. М.Куліша, вул. Вінницька, вул. І.Багряного, вул. Гранітна, вул. М. Драй-Хмари, вул. Агрономічна, вул. І.Щирського, вул. С.Самуся, вул. Паркова, вул.Вишивана, провул. 2-й Б.Гмирі, провул. З-й Б. Гмирі, провул.5-й Б.Гмирі., провул. 1-й Г.Чупринки в м. Вінниці (в т.ч. проектні роботи)</t>
  </si>
  <si>
    <t>2017-2024</t>
  </si>
  <si>
    <t>Нове будівництво мережі каналізації по 1-му провулку Бестужева в м. Вінниця</t>
  </si>
  <si>
    <t>Нове будівництво мережі каналізації по 2-му провулку Бестужева в м. Вінниця</t>
  </si>
  <si>
    <t>Нове будівництво мережі каналізації по вул. Грохольських (від 1-го провулку Бестужева до КНС по 2-му провулку Бестужева)  в м. Вінниця</t>
  </si>
  <si>
    <t>Нове будівництво мережі каналізації від індустріального парку по Немирівському шосе, 213 до вул. Волошкової в м. Вінниці, в т.ч. проектні роботи</t>
  </si>
  <si>
    <t>Нове будівництво внутрішнього газопроводу середнього тиску Вінницького індустріального парку по вул.Немирівське шосе, 213 в м.Вінниці (в т.ч. проектні роботи)</t>
  </si>
  <si>
    <t>Нове будівництво мережі зовнішнього освітлення по вул.Б.Хмельницького в с.Вінницькі Хутори Вінницької МТГ, Вінницького району, Вінницької області (в т.ч. проектні роботи)</t>
  </si>
  <si>
    <t>2018-2021</t>
  </si>
  <si>
    <t>2020-2023</t>
  </si>
  <si>
    <t>Нове будівництво каналізаційної насосної станції по 2 пров.Бестужева в м. Вінниці</t>
  </si>
  <si>
    <t>Будівництво самопливної та напірної мережі каналізації по вул. Чумацькій (від перехрестя з І пров. А.Турчановича до вул. Чехова) в м.Вінниці</t>
  </si>
  <si>
    <t>2016-2021</t>
  </si>
  <si>
    <t>Нове будівництво спортивного майданчика для ігрових видів спорту по вул. Соборній,94 (на території комунального закладу "Навчально-виховний комплекс: загальноосвітня школа І-ІІІ ступенів-гімназія №2 ВМР" )  в м. Вінниці (в т.ч. проектні роботи)</t>
  </si>
  <si>
    <t>Нове будівництво дитячого та  спортивного майданчиків по вул. Медова, б/н навпроти будинку № 29  в м. Вінниці (в т.ч. проектні роботи)</t>
  </si>
  <si>
    <t>Нове будівництво спортивного майданчика по вул. Олеся Гончара, б/н, напроти будинку №112 в м. Вінниці (в т.ч. проектні роботи)</t>
  </si>
  <si>
    <t>Нове будівництво дитячого майданчика по вул. Сергія Зулінського,49а в м.Вінниці (в т.ч. проектні роботи)</t>
  </si>
  <si>
    <t xml:space="preserve">Нове будівництво дитячого, спортивного майданчика біля будинку №13 по вул. В.Порика, в м.Вінниці (в т.ч. проектні роботи) </t>
  </si>
  <si>
    <t>Нове будівництво спортивного майданчика по вул. Максима Шимка,3 на території комунального закладу "Загальноосвітня школа І-ІІІ ступенів №12 Вінницької міської ради" в м.Вінниці (в т.ч. проектні роботи)</t>
  </si>
  <si>
    <t>Нове будівництво дитячого, спортивного майданчика біля будинку № 62 на 1-му провулку Київському в м.Вінниці (в т.ч.проектні роботи)</t>
  </si>
  <si>
    <t xml:space="preserve">Реконструкція волейбольного майданчика на території КП "Центральний міський стадіон" по вул.Замостянській,16 в м.Вінниці ( в т.ч. проектні роботи) </t>
  </si>
  <si>
    <t>з них:</t>
  </si>
  <si>
    <t>на реалізацію проекту "Волейбольний майданчик біля центрального міського стадіону"-переможця конкурсу проектів в рамках "Бюджету громадських ініціатив Вінницької міської об'єднаної територіальної громади"</t>
  </si>
  <si>
    <t>Реконструкція спортивного майданчика на площі Шкільній в м.Вінниці (в т.ч. проектні роботи)</t>
  </si>
  <si>
    <t>на реалізацію проекту "Реконструкція спортивного поля на площі Шкільній (мікрорайон Старого міста)"-переможця конкурсу проектів в рамках "Бюджету громадських ініціатив Вінницької міської об'єднаної територіальної громади"</t>
  </si>
  <si>
    <t>Нове будівництво дитячого майданчика по вул. Сергєєва-Ценського, б/н  в м. Вінниці (в т.ч. проектні роботи)</t>
  </si>
  <si>
    <t>на реалізацію проекту "Улаштування ігрового комплексу, по вул.С.Ценського"-переможця конкурсу проектів в рамках "Бюджету громадських ініціатив Вінницької міської територіальної громади"</t>
  </si>
  <si>
    <t>Нове будівництво   майданчика для пляжного  волейболу на території зони відпочинку «Хімік» по вул. Рєпіна, б/н в м. Вінниці (в т.ч. проектні роботи)</t>
  </si>
  <si>
    <t>на реалізацію проекту "Центр пляжного волейболу Вінниці"- переможця конкурсу проектів в рамках "Бюджету громадських ініціатив Вінницької міської територіальної громади"</t>
  </si>
  <si>
    <t xml:space="preserve">Реконструкція мережі водопроводу та каналізації по вул. Ширшова в м. Вінниці </t>
  </si>
  <si>
    <t xml:space="preserve">Реконструкція мережі водопостачання по вул. Соборній (від вул. Хлібна до вул. М.Оводова) в м.Вінниці </t>
  </si>
  <si>
    <t>Реконструкція мережі  водопроводу та каналізації до житлового будинку по вул. Келецькій, 71 в м.Вінниці</t>
  </si>
  <si>
    <t>Реконструкція мережі  водопроводу та каналізації до житлового будинку по вул.О.Антонова, 23 в м. Вінниці</t>
  </si>
  <si>
    <t>Реконструкція мережі  водопроводу та каналізації до житлового будинку по просп. Юності, 20/73 в м. Вінниці</t>
  </si>
  <si>
    <t>Реконструкція мережі  водопроводу та каналізації до житлового будинку по вул. Ващука, 41 в м. Вінниці</t>
  </si>
  <si>
    <t>Реконструкція мережі  водопроводу та каналізації до житлових будинків по просп. Космонавтів, 63,65,67 в м.Вінниці</t>
  </si>
  <si>
    <t>Реконструкція мережі  теплопостачання до житлових будинків  по просп. Космонавтів, 63,65,67 в м.Вінниці</t>
  </si>
  <si>
    <t>Реконструкція мережі  водопроводу та каналізації до житлового будинку по Хмельницькому шосе, 77 в м.Вінниці</t>
  </si>
  <si>
    <t>Реконструкція мережі  водопроводу та каналізації до житлового будинку по вул. 600-річчя, 40 в м.Вінниці</t>
  </si>
  <si>
    <t>Реконструкція мережі  теплопостачання до житлового будинку по вул. 600-річчя, 40 в м.Вінниці</t>
  </si>
  <si>
    <t xml:space="preserve">Реконструкція мережі водопроводу та каналізації до житлового будинку по вул.600-річчя, 72 в м. Вінниці  </t>
  </si>
  <si>
    <t xml:space="preserve">Реконструкція мережі водопроводу та каналізації до житлового будинку по просп. Космонавтів, 62 в м. Вінниці  </t>
  </si>
  <si>
    <t xml:space="preserve">Реконструкція мережі водопроводу та каналізації до житлового будинку по вул. І.Бевза,36 в м. Вінниці  </t>
  </si>
  <si>
    <t xml:space="preserve">Реконструкція мережі водопроводу та каналізації до житлового будинку по вул. Р.Скалецького, 35/194 в м. Вінниці  </t>
  </si>
  <si>
    <t>Реконструкція мережі  водопроводу та каналізації до житлового будинку по просп. Космонавтів, 42 в м. Вінниці</t>
  </si>
  <si>
    <t>Реконструкція мережі  теплопостачання до житлового будинку по просп. Космонавтів, 42 в м. Вінниці</t>
  </si>
  <si>
    <t xml:space="preserve">Реконструкція мережі водопроводу та каналізації до житлового будинку по просп. Юності,55 в м. Вінниці </t>
  </si>
  <si>
    <t>Реконструкція мережі  теплопостачання до житлового будинку по просп. Юності, 55 в м. Вінниці</t>
  </si>
  <si>
    <t xml:space="preserve">Реконструкція мережі водопроводу та каналізації до житлового будинку по просп. Юності,75 в м. Вінниці </t>
  </si>
  <si>
    <t>Реконструкція мережі  теплопостачання до житлового будинку по просп. Юності, 75 в м. Вінниці</t>
  </si>
  <si>
    <t xml:space="preserve">Реконструкція мережі водопроводу та каналізації до житлового будинку по вул.600-річчя, 42 в м. Вінниці  </t>
  </si>
  <si>
    <t>Реконструкція мережі  теплопостачання до житлового будинку по вул.600-річчя, 42 в м. Вінниці</t>
  </si>
  <si>
    <t>Реконструкція мережі  каналізації до житлового будинку по вул. Ващука,14 в м. Вінниці</t>
  </si>
  <si>
    <t>Реконструкція мережі  теплопостачання до житлового будинку по вул. Ващука,14 в м. Вінниці</t>
  </si>
  <si>
    <t>Реконструкція мережі  водопроводу та каналізації до житлового будинку по вул. Замостянській, 6 в м. Вінниці</t>
  </si>
  <si>
    <t>Реконструкція мережі  теплопостачання до житлового будинку по вул. Замостянській, 6 в м. Вінниці</t>
  </si>
  <si>
    <t>Реконструкція мережі  водопроводу та каналізації до житлових будинків по вул. Нечуя-Левицького, 8,10 в м. Вінниці</t>
  </si>
  <si>
    <t>Реконструкція мережі  теплопостачання до житлових будинків по вул. Нечуя-Левицького, 8,10 в м. Вінниці</t>
  </si>
  <si>
    <t>Реконструкція мережі  водопроводу та каналізації до житлових будинків по вул. Чорновола, 14, Київська, 27 в м. Вінниці</t>
  </si>
  <si>
    <t>Реконструкція мережі  теплопостачання до житлових будинків по вул. Чорновола, 14, Київська, 27 в м. Вінниці</t>
  </si>
  <si>
    <t>Реконструкція мережі  водопроводу та каналізації до житлових будинків по просп. Космонавтів, 8,10,12,14 в м. Вінниці</t>
  </si>
  <si>
    <t>Реконструкція мережі  теплопостачання до житлових будинків по просп. Космонавтів, 8,10,12,14 в м. Вінниці</t>
  </si>
  <si>
    <t>Реконструкція мережі  водопроводу та каналізації до житлового будинку по вул.Дачній, 8 в м. Вінниці</t>
  </si>
  <si>
    <t>Реконструкція мережі  теплопостачання до житлового будинку по вул.Дачній, 8 в м. Вінниці</t>
  </si>
  <si>
    <t>Реконструкція мережі водопроводу по вул. Ю.Смирнова (від буд. № 26 до буд. №68)  в м.Вінниці</t>
  </si>
  <si>
    <t>Реконструкція мережі  водопроводу та каналізації до житлових будинків по вул. Ю.Клена, 1, Зерова, 28 в м. Вінниці</t>
  </si>
  <si>
    <t>Реконструкція мережі  теплопостачання до житлових будинків по вул. Ю.Клена, 1, Зерова, 28 в м. Вінниці</t>
  </si>
  <si>
    <t xml:space="preserve">Реконстукція мережі водопроводу та каналізації до житлових будинків по просп. Юності,61,63,75 в м. Вінниці </t>
  </si>
  <si>
    <t>Реконструкція мережі  теплопостачання до житлових будинків по просп. Юності, 61,63,75 в м. Вінниці</t>
  </si>
  <si>
    <t>Реконструкція мережі  водопроводу та каналізації до житлових будинків по вул.К.Василенка,4, вул. Пирогова, 112 в м. Вінниці</t>
  </si>
  <si>
    <t>Реконструкція мережі  теплопостачання до житлових будинків по вул. К.Василенка, 4, вул. Пирогова, 112 в м. Вінниці</t>
  </si>
  <si>
    <t>Реконструкція мережі  водопроводу та каналізації до житлових будинків по вул. Келецькій, 93,95,99 в м. Вінниці</t>
  </si>
  <si>
    <t>Реконструкція мережі  теплопостачання до житлових будинків по вул. Келецькій, 93,95,99 в м. Вінниці</t>
  </si>
  <si>
    <t>Реконструкція мережі  водопроводу та каналізації до житлових будинків по вул. Л.Ратушної, 128, 128а, 130, 130а в м. Вінниці</t>
  </si>
  <si>
    <t>Реконструкція мережі  теплопостачання до житлових будинків по вул. Л.Ратушної, 128, 128а, 130, 130а в м. Вінниці</t>
  </si>
  <si>
    <t>Реконструкція мережі  водопроводу та каналізації до житлових будинків по просп. Космонавтів, 73, 75 в м. Вінниці</t>
  </si>
  <si>
    <t>Реконструкція мережі  теплопостачання до житлових будинків по просп. Космонавтів, 73, 75 в м. Вінниці</t>
  </si>
  <si>
    <t>Реконструкція мережі  водопроводу та каналізації до житлових будинків по вул. Келецькій, 106, 108, 114, 120, в м. Вінниці</t>
  </si>
  <si>
    <t>Реконструкція мережі  водопроводу та каналізації до житлових будинків по вул. А.Первозванного, 14, 16, 18, 20 в м. Вінниці</t>
  </si>
  <si>
    <t>Реконструкція мережі  водопроводу та каналізації до житлових будинків по вул. А.Первозванного, 62, 64 в м. Вінниці</t>
  </si>
  <si>
    <t xml:space="preserve">Реконстукція мережі водопроводу та каналізації по вул. 600-річчя (від вул. Келецької до вул. А.Первозванного) в м. Вінниці </t>
  </si>
  <si>
    <t>2019-2023</t>
  </si>
  <si>
    <t>2022-2023</t>
  </si>
  <si>
    <t>2021-2023</t>
  </si>
  <si>
    <t>2021-2025</t>
  </si>
  <si>
    <t>2020-2024</t>
  </si>
  <si>
    <t>2024-2025</t>
  </si>
  <si>
    <t>Нове будівництво мережі каналізації по вул. Грохольських (від вул. Л.Українки до 1-го пров. Бестужева) в м.Вінниці</t>
  </si>
  <si>
    <t>Нове будівництво мережі каналізації по вул. Каховського (від вул. Салтикова-Щедріна до вул. Грохольських) в м. Вінниці</t>
  </si>
  <si>
    <t>Нове будівництво мережі каналізації  по вул. Рилєєва (від вул. Салтикова-Щедріна до вул. Грохольських) в м. Вінниці</t>
  </si>
  <si>
    <t>Нове будівництво мережі каналізації по пров. Грохольських (від вул. Салтикова-Щедріна до вул. Грохольських) в м. Вінниці</t>
  </si>
  <si>
    <t>Нове будівництво мережі водопроводу по вул. Я.Шепеля,57-87 в м. Вінниці</t>
  </si>
  <si>
    <t xml:space="preserve">Нове будівництво мережі водопроводу  по вул. Степовій, 1-му та 2-му провулках Степових в м. Вінниці </t>
  </si>
  <si>
    <t>Нове будівництво мережі водопроводу по 2-му провулку Юності (від будинку №9 до вул. А. Первозванного) в м. Вінниці</t>
  </si>
  <si>
    <t xml:space="preserve">Нове будівництво мережі зовнішнього освітлення в с. Малі Крушлинці Вінницької МТГ, Вінницького району, Вінницької області </t>
  </si>
  <si>
    <t xml:space="preserve">Нове будівництво мережі зовнішньої зливової каналізації по провулку 8-го Березня ( від будинку № 20 до вул.Староміської,1) в м.Вінниці </t>
  </si>
  <si>
    <t>Нове будівництво мережі водопроводу по вул. І.Сірка (від вул. Д.Нечая до вул. Дорошенка), вул. Дорошенка в м.Вінниці</t>
  </si>
  <si>
    <t>Нове будівництво мережі  зовнішньої зливової каналізації від будинку №40 по вул. І. Сірка до будинку № 15 по вул. Молодогвардійська в м. Вінниці</t>
  </si>
  <si>
    <t>Нове будівництво мережі зовнішньої зливової каналізації по вул.Станіславського,26 в м.Вінниці</t>
  </si>
  <si>
    <t>Нове будівництво мережі зовнішнього освітлення по вул. Генетична в м. Вінниці</t>
  </si>
  <si>
    <t xml:space="preserve">Нове будівництво мережі зовнішнього освітлення  по вул. Медовій, 1,2 проїздах Березових, проїзду Медичному, 1-4 проїздах Цукровиків, 1,2 проїздах Дніпровських в м. Вінниці </t>
  </si>
  <si>
    <t xml:space="preserve">Нове будівництво мережі зовнішнього освітлення по вул. Тяжилівська, пров. Тяжилівський в м. Вінниці </t>
  </si>
  <si>
    <t xml:space="preserve"> Нове будівництво мережі зовнішнього освітлення по вул. Зелена в м. Вінниці </t>
  </si>
  <si>
    <t xml:space="preserve">Нове будівництво мережі зовнішньої зливової каналізації по вул. Князів Коріатовичів, 7 -11 в м. Вінниці </t>
  </si>
  <si>
    <t>Нове будівництво мережі зовнішньої зливової каналізації по вул. Пирогова (на прилеглій до парку "Дружби народів" території) в м. Вінниці</t>
  </si>
  <si>
    <t>Нове будівництво мережі зовнішньої зливової каналізації повул. М. Литвиненко - Вольгемут, 24, 30 в м. Вінниці</t>
  </si>
  <si>
    <t xml:space="preserve">Нове будівництво мережі зовнішнього освітлення по провулках Академічний, Мистецький, Архітектурний, Інтелігентний в м. Вінниці </t>
  </si>
  <si>
    <t xml:space="preserve">Нове будівництво мережі зовнішнього освітлення по проїздах Ромашковий, Західний, Рембудівський, Гідротехнічний в м. Вінниці </t>
  </si>
  <si>
    <t xml:space="preserve">Нове будівництво мережі зовнішнього освітлення по вул. Козацька, пров. Козацький, проїздах Зірковий, Автомобілістів в м. Вінниці  </t>
  </si>
  <si>
    <t xml:space="preserve">Нове будівництво мережі зовнішнього освітлення  по вулицях Лучанська, Тимка Подури, Юхима Сіцінського, Соломії Крушельницької, Адама Міцкевича, Олександра Олеся, Йоахима Волошиновського,  Івасюка, Коперника, провулках Тимка Падури, Юхима Сіцінського в м. Вінниці </t>
  </si>
  <si>
    <t xml:space="preserve">Нове будівництво мережі зовнішнього освітлення  пішохідної зони по просп. Юності (парна сторона від вул. Келецька до вул. Андрія Первозванного) в м. Вінниці </t>
  </si>
  <si>
    <t>2018-2022</t>
  </si>
  <si>
    <t>2017-2026</t>
  </si>
  <si>
    <t>2020-2026</t>
  </si>
  <si>
    <t>2023-2025</t>
  </si>
  <si>
    <t xml:space="preserve">Нове будівництво спортивного майданчика для ігрових видів спорту на території комунального закладу "Загальноосвітня школа І-ІІІ ступенів №19 Вінницької міської ради" по вул.Северина Наливайка,17 в м.Вінниці </t>
  </si>
  <si>
    <t xml:space="preserve">Нове будівництво спортивного майданчика біля буд. №185А по вул. Князів Коріатовичів в м. Вінниці </t>
  </si>
  <si>
    <t xml:space="preserve">Нове будівництво спортивного майданчика біля будинків №№9Б, 9В по вул. Чехова в м. Вінниці </t>
  </si>
  <si>
    <t>Нове будівництво дитячого, спортивного майданчика біля будинків №№31, 33, 41, 43, 43а по вул. Стельмаха в м.Вінниці</t>
  </si>
  <si>
    <t>Нове будівництво спортивного майданчика для ігрових видів спорту по вул. Гагаріна,б/н в смт.Десна Вінницької міської ОТГ</t>
  </si>
  <si>
    <t xml:space="preserve">Нове будівництво багатофункціонального  спортивного майданчика по вул. Винниченка, 28 (на території комунального закладу "Загальноосвітня школа І- ІІІ ступенів №8 ВМР")  в м. Вінниці </t>
  </si>
  <si>
    <t xml:space="preserve">Нове будівництво багатофункціонального  спортивного майданчика  по вул. Пирогова, 191 (на території комунального закладу "Загальноосвітня школа І-ІІІ ступенів №36 ВМР") в м. Вінниці </t>
  </si>
  <si>
    <t xml:space="preserve">Нове будівництво поля для гри в міні-футбол по вул. Богдана Ступки, 18 (на території комунального закладу "Загальноосвітня школа І ступеня №5 ВМР") в м. Вінниці </t>
  </si>
  <si>
    <t xml:space="preserve">Нове будівництво спортивного майданчика в с. Малі Крушлинці Вінницької МТГ, Вінницького району, Вінницької області </t>
  </si>
  <si>
    <t>Нове будівництво дитячого та спортивного майданчика в с. Стадниця Вінницької МТГ, Вінницького району, Вінницької області</t>
  </si>
  <si>
    <t>Нове будівництво дитячого та спортивного майданчика в с. Гавришівка Вінницької МТГ, Вінницького району, Вінницької області</t>
  </si>
  <si>
    <t>Нове будівництво спортивного майданчика в с. Великі Крушлинці Вінницької МТГ, Вінницького району, Вінницької області</t>
  </si>
  <si>
    <t>Нове будівництво дитячого та спортивного майданчика в с. Писарівка Вінницької МТГ, Вінницького району, Вінницької області</t>
  </si>
  <si>
    <t>2019-2024</t>
  </si>
  <si>
    <t>Нове будівництво мережі каналізації по 1-му пров. Тропініна, 4-16 та 2-му пров. Тропініна, 2-36 в м. Вінниці (інші джерела)</t>
  </si>
  <si>
    <t>Нове будівництво мережі водопроводу по 2-му провулку Матросова (від будинку № 22 до вул.Маяковського) в м.Вінниці (інші джерела)</t>
  </si>
  <si>
    <t>Будівництво мережі каналізації на території приватного сектору квартального комітету «Добробут» мікрорайону «Старе місто» в м.Вінниця (інші джерела)</t>
  </si>
  <si>
    <t>Нове будівництво мережі каналізації по 1-му провулку Бестужева в м. Вінниця (інші джерела)</t>
  </si>
  <si>
    <t>Нове будівництво мережі каналізації по вул. Грохольських (від 1-го провулку Бестужева до КНС по 2-му провулку Бестужева)  в м. Вінниця (інші джерела)</t>
  </si>
  <si>
    <t>Нове будівництво мережі каналізації від індустріального парку по Немирівському шосе, 213 до вул. Волошкової в м. Вінниці, в т.ч. проектні роботи (інші джерела)</t>
  </si>
  <si>
    <t>Нове будівництво мережі каналізації по 2-му провулку Бестужева в м. Вінниця (інші джерела)</t>
  </si>
  <si>
    <t>Нове будівництво мережі зовнішнього освітлення по вул.Б.Хмельницького в с.Вінницькі Хутори Вінницької МТГ, Вінницького району, Вінницької області (в т.ч. проектні роботи) (інші джерела)</t>
  </si>
  <si>
    <t>Нове будівництво мережі каналізації по вул. Грохольських (від вул. Л.Українки до 1-го пров. Бестужева) в м.Вінниці (інші джерела)</t>
  </si>
  <si>
    <t>Нове будівництво мережі каналізації по вул. Каховського (від вул. Салтикова-Щедріна до вул. Грохольських) в м. Вінниці (інші джерела)</t>
  </si>
  <si>
    <t>Нове будівництво мережі каналізації  по вул. Рилєєва (від вул. Салтикова-Щедріна до вул. Грохольських) в м. Вінниці (інші джерела)</t>
  </si>
  <si>
    <t>Нове будівництво мережі водопроводу по вул. Я.Шепеля,57-87 в м. Вінниці (інші джерела)</t>
  </si>
  <si>
    <t>Нове будівництво мережі водопроводу  по вул. Степовій, 1-му та 2-му провулках Степових в м. Вінниці (інші джерела)</t>
  </si>
  <si>
    <t>Нове будівництво мережі водопроводу по 2-му провулку Юності (від будинку №9 до вул. А. Первозванного) в м. Вінниці (інші джерела)</t>
  </si>
  <si>
    <t>Нове будівництво дитячого, спортивного майданчика біля будинку №13 по вул. В.Порика, в м.Вінниці (в т.ч. проектні роботи) (інші джерела)</t>
  </si>
  <si>
    <t>Нове будівництво дитячого, спортивного майданчика біля будинку № 62 на 1-му провулку Київському в м.Вінниці (в т.ч.проектні роботи) (інші джерела)</t>
  </si>
  <si>
    <t>Нове будівництво спортивного майданчика біля буд. №185А по вул. Князів Коріатовичів в м. Вінниці (інші джерела)</t>
  </si>
  <si>
    <t>Нове будівництво спортивного майданчика біля будинків №№9Б, 9В по вул. Чехова в м. Вінниці (інші джерела)</t>
  </si>
  <si>
    <t>Нове будівництво мережі водопроводу по вул. І.Сірка (від вул. Д.Нечая до вул. Дорошенка), вул. Дорошенка в м.Вінниці (інші джерела)</t>
  </si>
  <si>
    <r>
      <t xml:space="preserve">Реконструкція волейбольного майданчика на території КП "Центральний міський стадіон" по вул.Замостянській,16 в м.Вінниці ( в т.ч. проектні роботи) - </t>
    </r>
    <r>
      <rPr>
        <i/>
        <sz val="11"/>
        <rFont val="Times New Roman"/>
        <family val="1"/>
        <charset val="204"/>
      </rPr>
      <t>на реалізацію проекту "Волейбольний майданчик біля центрального міського стадіону"-переможця конкурсу проектів в рамках "Бюджету громадських ініціатив Вінницької міської об'єднаної територіальної громади"</t>
    </r>
  </si>
  <si>
    <r>
      <t xml:space="preserve">Реконструкція спортивного майданчика на площі Шкільній в м.Вінниці (в т.ч. проектні роботи) - </t>
    </r>
    <r>
      <rPr>
        <i/>
        <sz val="11"/>
        <rFont val="Times New Roman"/>
        <family val="1"/>
        <charset val="204"/>
      </rPr>
      <t>на реалізацію проекту "Реконструкція спортивного поля на площі Шкільній (мікрорайон Старого міста)"-переможця конкурсу проектів в рамках "Бюджету громадських ініціатив Вінницької міської об'єднаної територіальної громади"</t>
    </r>
  </si>
  <si>
    <r>
      <t xml:space="preserve">Нове будівництво дитячого майданчика по вул. Сергєєва-Ценського, б/н  в м. Вінниці (в т.ч. проектні роботи) - </t>
    </r>
    <r>
      <rPr>
        <i/>
        <sz val="11"/>
        <rFont val="Times New Roman"/>
        <family val="1"/>
        <charset val="204"/>
      </rPr>
      <t>на реалізацію проекту "Улаштування ігрового комплексу, по вул.С.Ценського"-переможця конкурсу проектів в рамках "Бюджету громадських ініціатив Вінницької міської територіальної громади"</t>
    </r>
  </si>
  <si>
    <r>
      <t xml:space="preserve">Нове будівництво   майданчика для пляжного  волейболу на території зони відпочинку «Хімік» по вул. Рєпіна, б/н в м. Вінниці (в т.ч. проектні роботи) - </t>
    </r>
    <r>
      <rPr>
        <i/>
        <sz val="11"/>
        <rFont val="Times New Roman"/>
        <family val="1"/>
        <charset val="204"/>
      </rPr>
      <t>на реалізацію проекту "Центр пляжного волейболу Вінниці"- переможця конкурсу проектів в рамках "Бюджету громадських ініціатив Вінницької міської територіальної громади"</t>
    </r>
  </si>
  <si>
    <r>
      <t xml:space="preserve">Нове будівництво дитячого, спортивного майданчика по вул.Карбишева, б/н, напроти будинку №30 А в м.Вінниці - на реалізацію проекту "Сабарів.Дитячий світ" - </t>
    </r>
    <r>
      <rPr>
        <i/>
        <sz val="11"/>
        <rFont val="Times New Roman"/>
        <family val="1"/>
        <charset val="204"/>
      </rPr>
      <t>переможця конкурсу проектів в рамках "Бюджету громадських ініціатив Вінницької міської територіальної громади"</t>
    </r>
  </si>
  <si>
    <t>Реконструкція каналізаційної насосної станції по вул. Гонти, б/н в м.Вінниці</t>
  </si>
  <si>
    <t>2021-2021</t>
  </si>
  <si>
    <t xml:space="preserve">2020-2023 </t>
  </si>
  <si>
    <t>206 020                            (2020р. 16027,13)</t>
  </si>
  <si>
    <t>1 424 233                       (2020р. 81339,60)</t>
  </si>
  <si>
    <t xml:space="preserve"> 188 7086   (2020р. 84478)</t>
  </si>
  <si>
    <t>1 202 437                 (2020р. 70395,60)</t>
  </si>
  <si>
    <t>2 490 560 (2020р. 104458,10)</t>
  </si>
  <si>
    <t>227 556                     (2020р. 18745,20)</t>
  </si>
  <si>
    <t>1 467 626 (2020р. 67373)</t>
  </si>
  <si>
    <t>610 262                     (2020р. 39091,20)</t>
  </si>
  <si>
    <t>2 199 053   (2020р. 92505)</t>
  </si>
  <si>
    <t>11 122 607  (2020р. 296779)</t>
  </si>
  <si>
    <t>1 956 946                  (2020р. 2700)</t>
  </si>
  <si>
    <t xml:space="preserve">2020-2021 </t>
  </si>
  <si>
    <t>35 055 258 (2020р. 26554889)</t>
  </si>
  <si>
    <t>53 427 478 (2020р. 43284823)</t>
  </si>
  <si>
    <t>1 593 412              (2020р. 77612,59)</t>
  </si>
  <si>
    <t>2 704 554  (2020р. 87675,52)</t>
  </si>
  <si>
    <t>438 674             (2020р. 31913,28)</t>
  </si>
  <si>
    <t>950 000                    (2020р. 28013,83)</t>
  </si>
  <si>
    <t>5 886 300 (2021р. 60000)</t>
  </si>
  <si>
    <t>3 789791                   (2020р. 189650; 2021р. 5182876)</t>
  </si>
  <si>
    <t>6 048 681              (2020р. 85276,33)</t>
  </si>
  <si>
    <t>2 389 244                (2020р. 147811,52)</t>
  </si>
  <si>
    <t>1 227 430            (2021р. 98216)</t>
  </si>
  <si>
    <t>1 499 926                   (2021р. 53508)</t>
  </si>
  <si>
    <t>2 094 406              (2021р. 55687)</t>
  </si>
  <si>
    <t>2 638 198              (2021р. 2023022)</t>
  </si>
  <si>
    <t>3 963 241                    (2021р. 185665)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</si>
</sst>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.000"/>
    <numFmt numFmtId="167" formatCode="#,##0.000"/>
    <numFmt numFmtId="168" formatCode="0.00000"/>
  </numFmts>
  <fonts count="61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4"/>
      <color theme="0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5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sz val="10.5"/>
      <name val="Times New Roman"/>
      <family val="1"/>
      <charset val="204"/>
    </font>
    <font>
      <sz val="11"/>
      <name val="Times New Roman Cyr"/>
      <charset val="204"/>
    </font>
    <font>
      <i/>
      <sz val="12"/>
      <name val="Times New Roman Cyr"/>
      <charset val="204"/>
    </font>
    <font>
      <i/>
      <sz val="11"/>
      <name val="Times New Roman Cyr"/>
      <charset val="204"/>
    </font>
    <font>
      <i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b/>
      <i/>
      <u/>
      <sz val="10"/>
      <color rgb="FFFF0000"/>
      <name val="Times New Roman"/>
      <family val="1"/>
      <charset val="204"/>
    </font>
    <font>
      <u/>
      <sz val="11"/>
      <name val="Times New Roman"/>
      <family val="1"/>
      <charset val="204"/>
    </font>
    <font>
      <b/>
      <u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43" fillId="0" borderId="0"/>
    <xf numFmtId="0" fontId="45" fillId="0" borderId="0"/>
  </cellStyleXfs>
  <cellXfs count="440">
    <xf numFmtId="0" fontId="0" fillId="0" borderId="0" xfId="0"/>
    <xf numFmtId="0" fontId="16" fillId="0" borderId="5" xfId="0" applyFont="1" applyFill="1" applyBorder="1" applyAlignment="1">
      <alignment vertical="center" wrapText="1"/>
    </xf>
    <xf numFmtId="0" fontId="0" fillId="0" borderId="0" xfId="0" applyFill="1"/>
    <xf numFmtId="0" fontId="21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3" fontId="6" fillId="0" borderId="1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6" fillId="0" borderId="18" xfId="0" applyFont="1" applyFill="1" applyBorder="1" applyAlignment="1">
      <alignment vertical="top" wrapText="1"/>
    </xf>
    <xf numFmtId="0" fontId="16" fillId="0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Fill="1" applyAlignment="1">
      <alignment vertical="top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4" fillId="0" borderId="17" xfId="0" applyNumberFormat="1" applyFont="1" applyBorder="1"/>
    <xf numFmtId="0" fontId="6" fillId="0" borderId="0" xfId="0" applyFont="1"/>
    <xf numFmtId="0" fontId="2" fillId="0" borderId="0" xfId="0" applyFont="1" applyAlignment="1">
      <alignment horizontal="left" vertical="center"/>
    </xf>
    <xf numFmtId="0" fontId="26" fillId="0" borderId="17" xfId="0" applyFont="1" applyBorder="1" applyAlignment="1">
      <alignment horizontal="center"/>
    </xf>
    <xf numFmtId="49" fontId="26" fillId="0" borderId="17" xfId="0" applyNumberFormat="1" applyFont="1" applyBorder="1" applyAlignment="1">
      <alignment horizontal="center"/>
    </xf>
    <xf numFmtId="49" fontId="27" fillId="0" borderId="17" xfId="0" applyNumberFormat="1" applyFont="1" applyBorder="1"/>
    <xf numFmtId="0" fontId="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3" fontId="29" fillId="0" borderId="16" xfId="0" applyNumberFormat="1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/>
    </xf>
    <xf numFmtId="49" fontId="9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0" borderId="15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6" fillId="3" borderId="7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vertical="center" wrapText="1"/>
    </xf>
    <xf numFmtId="3" fontId="8" fillId="3" borderId="8" xfId="0" applyNumberFormat="1" applyFont="1" applyFill="1" applyBorder="1" applyAlignment="1">
      <alignment horizontal="center" vertical="center" wrapText="1"/>
    </xf>
    <xf numFmtId="3" fontId="8" fillId="3" borderId="1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2" xfId="0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19" fillId="0" borderId="0" xfId="0" applyFont="1"/>
    <xf numFmtId="0" fontId="20" fillId="0" borderId="0" xfId="0" applyFont="1"/>
    <xf numFmtId="3" fontId="32" fillId="0" borderId="8" xfId="0" applyNumberFormat="1" applyFont="1" applyFill="1" applyBorder="1" applyAlignment="1">
      <alignment horizontal="center" vertical="center" wrapText="1"/>
    </xf>
    <xf numFmtId="3" fontId="32" fillId="0" borderId="15" xfId="0" applyNumberFormat="1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/>
    </xf>
    <xf numFmtId="3" fontId="28" fillId="0" borderId="16" xfId="0" applyNumberFormat="1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vertical="top" wrapText="1"/>
    </xf>
    <xf numFmtId="0" fontId="28" fillId="0" borderId="16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3" fillId="0" borderId="16" xfId="0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/>
    </xf>
    <xf numFmtId="3" fontId="34" fillId="0" borderId="16" xfId="0" applyNumberFormat="1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3" fontId="34" fillId="0" borderId="16" xfId="0" applyNumberFormat="1" applyFont="1" applyBorder="1" applyAlignment="1">
      <alignment horizontal="center" vertical="center" wrapText="1"/>
    </xf>
    <xf numFmtId="3" fontId="34" fillId="0" borderId="21" xfId="0" applyNumberFormat="1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6" fillId="0" borderId="16" xfId="0" applyFont="1" applyBorder="1" applyAlignment="1">
      <alignment vertical="center" wrapText="1"/>
    </xf>
    <xf numFmtId="0" fontId="36" fillId="0" borderId="16" xfId="0" applyFont="1" applyBorder="1" applyAlignment="1">
      <alignment horizontal="center" vertical="center" wrapText="1"/>
    </xf>
    <xf numFmtId="164" fontId="36" fillId="0" borderId="16" xfId="0" applyNumberFormat="1" applyFont="1" applyBorder="1" applyAlignment="1">
      <alignment horizontal="center" vertical="center" wrapText="1"/>
    </xf>
    <xf numFmtId="3" fontId="36" fillId="0" borderId="16" xfId="0" applyNumberFormat="1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164" fontId="36" fillId="0" borderId="16" xfId="0" applyNumberFormat="1" applyFont="1" applyFill="1" applyBorder="1" applyAlignment="1">
      <alignment horizontal="center" vertical="center" wrapText="1"/>
    </xf>
    <xf numFmtId="3" fontId="37" fillId="0" borderId="8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3" fontId="8" fillId="0" borderId="16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4" fontId="8" fillId="0" borderId="16" xfId="0" applyNumberFormat="1" applyFont="1" applyFill="1" applyBorder="1" applyAlignment="1">
      <alignment horizontal="center" vertical="center"/>
    </xf>
    <xf numFmtId="0" fontId="39" fillId="0" borderId="1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indent="15"/>
    </xf>
    <xf numFmtId="0" fontId="2" fillId="0" borderId="0" xfId="0" applyFont="1" applyAlignment="1">
      <alignment horizontal="left" vertical="center" indent="2"/>
    </xf>
    <xf numFmtId="0" fontId="24" fillId="0" borderId="0" xfId="0" applyFont="1"/>
    <xf numFmtId="0" fontId="24" fillId="0" borderId="17" xfId="0" applyFont="1" applyBorder="1"/>
    <xf numFmtId="0" fontId="24" fillId="0" borderId="0" xfId="0" applyFont="1" applyBorder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2" fillId="0" borderId="0" xfId="0" applyFont="1"/>
    <xf numFmtId="0" fontId="15" fillId="0" borderId="0" xfId="0" applyFont="1"/>
    <xf numFmtId="0" fontId="5" fillId="0" borderId="0" xfId="0" applyFont="1" applyAlignment="1">
      <alignment horizontal="left" vertical="center"/>
    </xf>
    <xf numFmtId="0" fontId="40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 indent="1"/>
    </xf>
    <xf numFmtId="3" fontId="0" fillId="0" borderId="0" xfId="0" applyNumberFormat="1"/>
    <xf numFmtId="0" fontId="5" fillId="0" borderId="0" xfId="0" applyFont="1" applyFill="1" applyBorder="1" applyAlignment="1">
      <alignment horizontal="left" vertical="center" wrapText="1" indent="1"/>
    </xf>
    <xf numFmtId="3" fontId="9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3" fontId="5" fillId="0" borderId="16" xfId="0" applyNumberFormat="1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3" fontId="9" fillId="4" borderId="16" xfId="0" applyNumberFormat="1" applyFont="1" applyFill="1" applyBorder="1" applyAlignment="1">
      <alignment vertical="center" wrapText="1"/>
    </xf>
    <xf numFmtId="0" fontId="5" fillId="4" borderId="16" xfId="0" applyFont="1" applyFill="1" applyBorder="1" applyAlignment="1">
      <alignment horizontal="left" vertical="center" wrapText="1" indent="1"/>
    </xf>
    <xf numFmtId="0" fontId="5" fillId="4" borderId="16" xfId="0" applyFont="1" applyFill="1" applyBorder="1" applyAlignment="1">
      <alignment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0" fontId="6" fillId="0" borderId="20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4" fontId="44" fillId="2" borderId="16" xfId="1" applyNumberFormat="1" applyFont="1" applyFill="1" applyBorder="1" applyAlignment="1">
      <alignment horizontal="center" vertical="center"/>
    </xf>
    <xf numFmtId="4" fontId="36" fillId="2" borderId="16" xfId="0" applyNumberFormat="1" applyFont="1" applyFill="1" applyBorder="1" applyAlignment="1">
      <alignment horizontal="center" vertical="center" wrapText="1"/>
    </xf>
    <xf numFmtId="4" fontId="38" fillId="2" borderId="16" xfId="0" applyNumberFormat="1" applyFont="1" applyFill="1" applyBorder="1" applyAlignment="1">
      <alignment horizontal="center" vertical="center" wrapText="1"/>
    </xf>
    <xf numFmtId="4" fontId="38" fillId="0" borderId="16" xfId="1" applyNumberFormat="1" applyFont="1" applyBorder="1" applyAlignment="1">
      <alignment horizontal="center" vertical="center" wrapText="1"/>
    </xf>
    <xf numFmtId="4" fontId="38" fillId="2" borderId="16" xfId="2" applyNumberFormat="1" applyFont="1" applyFill="1" applyBorder="1" applyAlignment="1">
      <alignment horizontal="right" vertical="center" wrapText="1"/>
    </xf>
    <xf numFmtId="4" fontId="36" fillId="2" borderId="16" xfId="1" applyNumberFormat="1" applyFont="1" applyFill="1" applyBorder="1" applyAlignment="1">
      <alignment horizontal="center" vertical="center" wrapText="1"/>
    </xf>
    <xf numFmtId="4" fontId="42" fillId="2" borderId="16" xfId="0" applyNumberFormat="1" applyFont="1" applyFill="1" applyBorder="1" applyAlignment="1">
      <alignment horizontal="right" vertical="center"/>
    </xf>
    <xf numFmtId="3" fontId="38" fillId="2" borderId="16" xfId="1" applyNumberFormat="1" applyFont="1" applyFill="1" applyBorder="1" applyAlignment="1">
      <alignment horizontal="center" vertical="center" wrapText="1"/>
    </xf>
    <xf numFmtId="3" fontId="44" fillId="2" borderId="16" xfId="1" applyNumberFormat="1" applyFont="1" applyFill="1" applyBorder="1" applyAlignment="1">
      <alignment horizontal="center" vertical="center"/>
    </xf>
    <xf numFmtId="3" fontId="36" fillId="2" borderId="16" xfId="0" applyNumberFormat="1" applyFont="1" applyFill="1" applyBorder="1" applyAlignment="1">
      <alignment horizontal="center" vertical="center" wrapText="1"/>
    </xf>
    <xf numFmtId="3" fontId="38" fillId="2" borderId="16" xfId="0" applyNumberFormat="1" applyFont="1" applyFill="1" applyBorder="1" applyAlignment="1">
      <alignment horizontal="center" vertical="center" wrapText="1"/>
    </xf>
    <xf numFmtId="4" fontId="38" fillId="2" borderId="16" xfId="1" applyNumberFormat="1" applyFont="1" applyFill="1" applyBorder="1" applyAlignment="1">
      <alignment horizontal="center" vertical="center" wrapText="1"/>
    </xf>
    <xf numFmtId="4" fontId="38" fillId="2" borderId="16" xfId="0" applyNumberFormat="1" applyFont="1" applyFill="1" applyBorder="1" applyAlignment="1">
      <alignment horizontal="right" vertical="center"/>
    </xf>
    <xf numFmtId="4" fontId="38" fillId="2" borderId="16" xfId="1" applyNumberFormat="1" applyFont="1" applyFill="1" applyBorder="1" applyAlignment="1">
      <alignment horizontal="right" vertical="center" wrapText="1"/>
    </xf>
    <xf numFmtId="4" fontId="48" fillId="2" borderId="16" xfId="1" applyNumberFormat="1" applyFont="1" applyFill="1" applyBorder="1" applyAlignment="1">
      <alignment horizontal="center" vertical="center"/>
    </xf>
    <xf numFmtId="3" fontId="48" fillId="2" borderId="16" xfId="1" applyNumberFormat="1" applyFont="1" applyFill="1" applyBorder="1" applyAlignment="1">
      <alignment horizontal="center" vertical="center"/>
    </xf>
    <xf numFmtId="3" fontId="49" fillId="2" borderId="16" xfId="1" applyNumberFormat="1" applyFont="1" applyFill="1" applyBorder="1" applyAlignment="1">
      <alignment horizontal="center" vertical="center"/>
    </xf>
    <xf numFmtId="3" fontId="50" fillId="2" borderId="16" xfId="1" applyNumberFormat="1" applyFont="1" applyFill="1" applyBorder="1" applyAlignment="1">
      <alignment horizontal="center" vertical="center"/>
    </xf>
    <xf numFmtId="164" fontId="38" fillId="0" borderId="16" xfId="0" applyNumberFormat="1" applyFont="1" applyFill="1" applyBorder="1" applyAlignment="1">
      <alignment horizontal="center" vertical="center"/>
    </xf>
    <xf numFmtId="4" fontId="38" fillId="2" borderId="16" xfId="1" applyNumberFormat="1" applyFont="1" applyFill="1" applyBorder="1" applyAlignment="1">
      <alignment horizontal="center" vertical="center"/>
    </xf>
    <xf numFmtId="4" fontId="44" fillId="2" borderId="20" xfId="1" applyNumberFormat="1" applyFont="1" applyFill="1" applyBorder="1" applyAlignment="1">
      <alignment horizontal="center" vertical="center"/>
    </xf>
    <xf numFmtId="3" fontId="34" fillId="0" borderId="20" xfId="0" applyNumberFormat="1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/>
    </xf>
    <xf numFmtId="4" fontId="38" fillId="2" borderId="20" xfId="1" applyNumberFormat="1" applyFont="1" applyFill="1" applyBorder="1" applyAlignment="1">
      <alignment horizontal="center" vertical="center"/>
    </xf>
    <xf numFmtId="164" fontId="38" fillId="0" borderId="20" xfId="0" applyNumberFormat="1" applyFont="1" applyFill="1" applyBorder="1" applyAlignment="1">
      <alignment horizontal="center" vertical="center"/>
    </xf>
    <xf numFmtId="3" fontId="28" fillId="0" borderId="20" xfId="0" applyNumberFormat="1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0" fontId="34" fillId="2" borderId="16" xfId="0" applyFont="1" applyFill="1" applyBorder="1" applyAlignment="1">
      <alignment horizontal="center" vertical="center" wrapText="1"/>
    </xf>
    <xf numFmtId="3" fontId="38" fillId="2" borderId="16" xfId="0" applyNumberFormat="1" applyFont="1" applyFill="1" applyBorder="1" applyAlignment="1">
      <alignment horizontal="right" vertical="center"/>
    </xf>
    <xf numFmtId="3" fontId="42" fillId="2" borderId="16" xfId="0" applyNumberFormat="1" applyFont="1" applyFill="1" applyBorder="1" applyAlignment="1">
      <alignment horizontal="right" vertical="center"/>
    </xf>
    <xf numFmtId="0" fontId="38" fillId="2" borderId="16" xfId="0" applyFont="1" applyFill="1" applyBorder="1" applyAlignment="1">
      <alignment vertical="center" wrapText="1"/>
    </xf>
    <xf numFmtId="0" fontId="36" fillId="2" borderId="16" xfId="0" applyFont="1" applyFill="1" applyBorder="1" applyAlignment="1">
      <alignment horizontal="left" vertical="center" wrapText="1"/>
    </xf>
    <xf numFmtId="0" fontId="46" fillId="2" borderId="16" xfId="0" applyFont="1" applyFill="1" applyBorder="1" applyAlignment="1">
      <alignment vertical="center" wrapText="1"/>
    </xf>
    <xf numFmtId="0" fontId="38" fillId="2" borderId="16" xfId="0" applyFont="1" applyFill="1" applyBorder="1" applyAlignment="1">
      <alignment horizontal="center" vertical="center" wrapText="1"/>
    </xf>
    <xf numFmtId="0" fontId="38" fillId="2" borderId="16" xfId="0" applyFont="1" applyFill="1" applyBorder="1" applyAlignment="1">
      <alignment horizontal="left" vertical="center" wrapText="1"/>
    </xf>
    <xf numFmtId="164" fontId="6" fillId="0" borderId="16" xfId="0" applyNumberFormat="1" applyFont="1" applyFill="1" applyBorder="1" applyAlignment="1">
      <alignment horizontal="center" vertical="center"/>
    </xf>
    <xf numFmtId="164" fontId="4" fillId="0" borderId="16" xfId="0" applyNumberFormat="1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vertical="center" wrapText="1"/>
    </xf>
    <xf numFmtId="0" fontId="38" fillId="0" borderId="16" xfId="0" applyFont="1" applyFill="1" applyBorder="1" applyAlignment="1">
      <alignment horizontal="left" vertical="center" wrapText="1"/>
    </xf>
    <xf numFmtId="0" fontId="34" fillId="0" borderId="16" xfId="1" applyFont="1" applyBorder="1" applyAlignment="1">
      <alignment horizontal="center" vertical="center" wrapText="1"/>
    </xf>
    <xf numFmtId="0" fontId="42" fillId="2" borderId="16" xfId="0" applyFont="1" applyFill="1" applyBorder="1" applyAlignment="1">
      <alignment horizontal="right" vertical="center" wrapText="1"/>
    </xf>
    <xf numFmtId="49" fontId="44" fillId="2" borderId="16" xfId="0" applyNumberFormat="1" applyFont="1" applyFill="1" applyBorder="1" applyAlignment="1">
      <alignment horizontal="center" vertical="center" wrapText="1"/>
    </xf>
    <xf numFmtId="0" fontId="38" fillId="2" borderId="16" xfId="1" applyFont="1" applyFill="1" applyBorder="1" applyAlignment="1">
      <alignment horizontal="left" vertical="center" wrapText="1"/>
    </xf>
    <xf numFmtId="0" fontId="34" fillId="2" borderId="16" xfId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vertical="center" wrapText="1"/>
    </xf>
    <xf numFmtId="0" fontId="38" fillId="2" borderId="16" xfId="0" applyFont="1" applyFill="1" applyBorder="1" applyAlignment="1">
      <alignment horizontal="left" wrapText="1"/>
    </xf>
    <xf numFmtId="0" fontId="4" fillId="2" borderId="16" xfId="0" applyFont="1" applyFill="1" applyBorder="1" applyAlignment="1">
      <alignment vertical="center" wrapText="1"/>
    </xf>
    <xf numFmtId="1" fontId="4" fillId="0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right" vertical="center" wrapText="1"/>
    </xf>
    <xf numFmtId="3" fontId="7" fillId="0" borderId="16" xfId="0" applyNumberFormat="1" applyFont="1" applyFill="1" applyBorder="1" applyAlignment="1">
      <alignment horizontal="center" vertical="center"/>
    </xf>
    <xf numFmtId="0" fontId="46" fillId="2" borderId="16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7" fillId="2" borderId="16" xfId="0" applyFont="1" applyFill="1" applyBorder="1" applyAlignment="1">
      <alignment horizontal="left" vertical="center" wrapText="1"/>
    </xf>
    <xf numFmtId="0" fontId="34" fillId="4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right" vertical="center" wrapText="1"/>
    </xf>
    <xf numFmtId="0" fontId="36" fillId="0" borderId="16" xfId="0" applyFont="1" applyFill="1" applyBorder="1" applyAlignment="1">
      <alignment horizontal="left" vertical="center" wrapText="1"/>
    </xf>
    <xf numFmtId="1" fontId="38" fillId="2" borderId="16" xfId="0" applyNumberFormat="1" applyFont="1" applyFill="1" applyBorder="1" applyAlignment="1">
      <alignment horizontal="center" vertical="center" wrapText="1"/>
    </xf>
    <xf numFmtId="166" fontId="38" fillId="2" borderId="16" xfId="0" applyNumberFormat="1" applyFont="1" applyFill="1" applyBorder="1" applyAlignment="1">
      <alignment horizontal="center" vertical="center"/>
    </xf>
    <xf numFmtId="3" fontId="38" fillId="0" borderId="16" xfId="0" applyNumberFormat="1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center" vertical="center"/>
    </xf>
    <xf numFmtId="3" fontId="52" fillId="0" borderId="16" xfId="0" applyNumberFormat="1" applyFont="1" applyFill="1" applyBorder="1" applyAlignment="1">
      <alignment horizontal="center" vertical="center"/>
    </xf>
    <xf numFmtId="0" fontId="53" fillId="0" borderId="16" xfId="0" applyFont="1" applyFill="1" applyBorder="1" applyAlignment="1">
      <alignment horizontal="center" vertical="center"/>
    </xf>
    <xf numFmtId="0" fontId="42" fillId="2" borderId="16" xfId="0" applyFont="1" applyFill="1" applyBorder="1" applyAlignment="1">
      <alignment vertical="center" wrapText="1"/>
    </xf>
    <xf numFmtId="0" fontId="51" fillId="2" borderId="16" xfId="0" applyFont="1" applyFill="1" applyBorder="1" applyAlignment="1">
      <alignment vertical="center" wrapText="1"/>
    </xf>
    <xf numFmtId="0" fontId="34" fillId="2" borderId="27" xfId="0" applyFont="1" applyFill="1" applyBorder="1" applyAlignment="1">
      <alignment horizontal="center" vertical="center" wrapText="1"/>
    </xf>
    <xf numFmtId="3" fontId="36" fillId="2" borderId="16" xfId="1" applyNumberFormat="1" applyFont="1" applyFill="1" applyBorder="1" applyAlignment="1">
      <alignment horizontal="center" vertical="center" wrapText="1"/>
    </xf>
    <xf numFmtId="3" fontId="36" fillId="2" borderId="16" xfId="0" applyNumberFormat="1" applyFont="1" applyFill="1" applyBorder="1" applyAlignment="1">
      <alignment horizontal="right" vertical="center"/>
    </xf>
    <xf numFmtId="4" fontId="36" fillId="2" borderId="16" xfId="0" applyNumberFormat="1" applyFont="1" applyFill="1" applyBorder="1" applyAlignment="1">
      <alignment horizontal="right" vertical="center"/>
    </xf>
    <xf numFmtId="3" fontId="36" fillId="2" borderId="16" xfId="0" applyNumberFormat="1" applyFont="1" applyFill="1" applyBorder="1" applyAlignment="1">
      <alignment horizontal="center" vertical="center"/>
    </xf>
    <xf numFmtId="4" fontId="36" fillId="2" borderId="16" xfId="0" applyNumberFormat="1" applyFont="1" applyFill="1" applyBorder="1" applyAlignment="1">
      <alignment horizontal="center" vertical="center"/>
    </xf>
    <xf numFmtId="3" fontId="54" fillId="2" borderId="16" xfId="0" applyNumberFormat="1" applyFont="1" applyFill="1" applyBorder="1" applyAlignment="1">
      <alignment horizontal="center" vertical="center"/>
    </xf>
    <xf numFmtId="4" fontId="36" fillId="2" borderId="16" xfId="1" applyNumberFormat="1" applyFont="1" applyFill="1" applyBorder="1" applyAlignment="1">
      <alignment horizontal="center" vertical="center"/>
    </xf>
    <xf numFmtId="3" fontId="55" fillId="2" borderId="16" xfId="0" applyNumberFormat="1" applyFont="1" applyFill="1" applyBorder="1" applyAlignment="1">
      <alignment horizontal="center" vertical="center"/>
    </xf>
    <xf numFmtId="3" fontId="36" fillId="2" borderId="16" xfId="1" applyNumberFormat="1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horizontal="center" vertical="center" wrapText="1"/>
    </xf>
    <xf numFmtId="0" fontId="36" fillId="2" borderId="16" xfId="1" applyFont="1" applyFill="1" applyBorder="1" applyAlignment="1">
      <alignment horizontal="center" vertical="center" wrapText="1"/>
    </xf>
    <xf numFmtId="49" fontId="34" fillId="2" borderId="16" xfId="0" applyNumberFormat="1" applyFont="1" applyFill="1" applyBorder="1" applyAlignment="1">
      <alignment horizontal="center" vertical="center" wrapText="1"/>
    </xf>
    <xf numFmtId="0" fontId="36" fillId="2" borderId="16" xfId="1" applyFont="1" applyFill="1" applyBorder="1" applyAlignment="1">
      <alignment horizontal="left" vertical="center" wrapText="1"/>
    </xf>
    <xf numFmtId="0" fontId="36" fillId="2" borderId="16" xfId="0" applyFont="1" applyFill="1" applyBorder="1" applyAlignment="1">
      <alignment horizontal="left" wrapText="1"/>
    </xf>
    <xf numFmtId="0" fontId="36" fillId="2" borderId="16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vertical="center" wrapText="1"/>
    </xf>
    <xf numFmtId="0" fontId="46" fillId="2" borderId="16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left" vertical="center" wrapText="1"/>
    </xf>
    <xf numFmtId="2" fontId="36" fillId="2" borderId="16" xfId="0" applyNumberFormat="1" applyFont="1" applyFill="1" applyBorder="1" applyAlignment="1">
      <alignment horizontal="center" vertical="center" wrapText="1"/>
    </xf>
    <xf numFmtId="4" fontId="34" fillId="2" borderId="16" xfId="0" applyNumberFormat="1" applyFont="1" applyFill="1" applyBorder="1" applyAlignment="1">
      <alignment horizontal="center" vertical="center" wrapText="1"/>
    </xf>
    <xf numFmtId="3" fontId="36" fillId="2" borderId="16" xfId="0" applyNumberFormat="1" applyFont="1" applyFill="1" applyBorder="1" applyAlignment="1">
      <alignment horizontal="left" vertical="center" wrapText="1"/>
    </xf>
    <xf numFmtId="3" fontId="46" fillId="2" borderId="16" xfId="0" applyNumberFormat="1" applyFont="1" applyFill="1" applyBorder="1" applyAlignment="1">
      <alignment horizontal="right" vertical="center" wrapText="1"/>
    </xf>
    <xf numFmtId="166" fontId="36" fillId="2" borderId="16" xfId="0" applyNumberFormat="1" applyFont="1" applyFill="1" applyBorder="1" applyAlignment="1">
      <alignment horizontal="center" vertical="center" wrapText="1"/>
    </xf>
    <xf numFmtId="1" fontId="36" fillId="2" borderId="16" xfId="0" applyNumberFormat="1" applyFont="1" applyFill="1" applyBorder="1" applyAlignment="1">
      <alignment horizontal="center" vertical="center" wrapText="1"/>
    </xf>
    <xf numFmtId="166" fontId="36" fillId="2" borderId="16" xfId="0" applyNumberFormat="1" applyFont="1" applyFill="1" applyBorder="1" applyAlignment="1">
      <alignment horizontal="center" vertical="center"/>
    </xf>
    <xf numFmtId="0" fontId="36" fillId="2" borderId="16" xfId="0" applyNumberFormat="1" applyFont="1" applyFill="1" applyBorder="1" applyAlignment="1">
      <alignment horizontal="left" vertical="center" wrapText="1"/>
    </xf>
    <xf numFmtId="1" fontId="34" fillId="2" borderId="16" xfId="0" applyNumberFormat="1" applyFont="1" applyFill="1" applyBorder="1" applyAlignment="1">
      <alignment horizontal="center" vertical="center" wrapText="1"/>
    </xf>
    <xf numFmtId="166" fontId="34" fillId="2" borderId="16" xfId="0" applyNumberFormat="1" applyFont="1" applyFill="1" applyBorder="1" applyAlignment="1">
      <alignment horizontal="center" vertical="center"/>
    </xf>
    <xf numFmtId="0" fontId="46" fillId="2" borderId="16" xfId="0" applyNumberFormat="1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horizontal="center" vertical="center"/>
    </xf>
    <xf numFmtId="4" fontId="55" fillId="2" borderId="16" xfId="0" applyNumberFormat="1" applyFont="1" applyFill="1" applyBorder="1" applyAlignment="1">
      <alignment horizontal="center" vertical="center"/>
    </xf>
    <xf numFmtId="4" fontId="54" fillId="2" borderId="16" xfId="0" applyNumberFormat="1" applyFont="1" applyFill="1" applyBorder="1" applyAlignment="1">
      <alignment horizontal="center" vertical="center"/>
    </xf>
    <xf numFmtId="3" fontId="59" fillId="2" borderId="16" xfId="0" applyNumberFormat="1" applyFont="1" applyFill="1" applyBorder="1" applyAlignment="1">
      <alignment horizontal="center" vertical="center"/>
    </xf>
    <xf numFmtId="167" fontId="54" fillId="2" borderId="16" xfId="0" applyNumberFormat="1" applyFont="1" applyFill="1" applyBorder="1" applyAlignment="1">
      <alignment horizontal="center" vertical="center"/>
    </xf>
    <xf numFmtId="165" fontId="54" fillId="2" borderId="16" xfId="0" applyNumberFormat="1" applyFont="1" applyFill="1" applyBorder="1" applyAlignment="1">
      <alignment horizontal="center" vertical="center"/>
    </xf>
    <xf numFmtId="4" fontId="51" fillId="2" borderId="16" xfId="0" applyNumberFormat="1" applyFont="1" applyFill="1" applyBorder="1" applyAlignment="1">
      <alignment horizontal="center" vertical="center"/>
    </xf>
    <xf numFmtId="166" fontId="55" fillId="2" borderId="16" xfId="0" applyNumberFormat="1" applyFont="1" applyFill="1" applyBorder="1" applyAlignment="1">
      <alignment horizontal="center" vertical="center"/>
    </xf>
    <xf numFmtId="4" fontId="56" fillId="2" borderId="16" xfId="1" applyNumberFormat="1" applyFont="1" applyFill="1" applyBorder="1" applyAlignment="1">
      <alignment horizontal="center" vertical="center" wrapText="1"/>
    </xf>
    <xf numFmtId="4" fontId="54" fillId="2" borderId="16" xfId="1" applyNumberFormat="1" applyFont="1" applyFill="1" applyBorder="1" applyAlignment="1">
      <alignment horizontal="center" vertical="center" wrapText="1"/>
    </xf>
    <xf numFmtId="166" fontId="51" fillId="2" borderId="16" xfId="0" applyNumberFormat="1" applyFont="1" applyFill="1" applyBorder="1" applyAlignment="1">
      <alignment horizontal="center" vertical="center"/>
    </xf>
    <xf numFmtId="3" fontId="51" fillId="2" borderId="16" xfId="0" applyNumberFormat="1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justify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/>
    </xf>
    <xf numFmtId="164" fontId="27" fillId="2" borderId="16" xfId="0" applyNumberFormat="1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0" xfId="0" applyFont="1" applyFill="1"/>
    <xf numFmtId="4" fontId="34" fillId="2" borderId="16" xfId="2" applyNumberFormat="1" applyFont="1" applyFill="1" applyBorder="1" applyAlignment="1">
      <alignment horizontal="center" vertical="center" wrapText="1"/>
    </xf>
    <xf numFmtId="4" fontId="46" fillId="2" borderId="16" xfId="0" applyNumberFormat="1" applyFont="1" applyFill="1" applyBorder="1" applyAlignment="1">
      <alignment horizontal="right" vertical="center"/>
    </xf>
    <xf numFmtId="164" fontId="6" fillId="2" borderId="16" xfId="0" applyNumberFormat="1" applyFont="1" applyFill="1" applyBorder="1" applyAlignment="1">
      <alignment horizontal="center" vertical="center"/>
    </xf>
    <xf numFmtId="3" fontId="60" fillId="2" borderId="16" xfId="0" applyNumberFormat="1" applyFont="1" applyFill="1" applyBorder="1" applyAlignment="1">
      <alignment horizontal="center" vertical="center"/>
    </xf>
    <xf numFmtId="4" fontId="37" fillId="2" borderId="16" xfId="0" applyNumberFormat="1" applyFont="1" applyFill="1" applyBorder="1" applyAlignment="1">
      <alignment horizontal="center" vertical="center"/>
    </xf>
    <xf numFmtId="0" fontId="6" fillId="2" borderId="0" xfId="0" applyFont="1" applyFill="1"/>
    <xf numFmtId="164" fontId="3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horizontal="center" vertical="center"/>
    </xf>
    <xf numFmtId="164" fontId="33" fillId="2" borderId="16" xfId="0" applyNumberFormat="1" applyFont="1" applyFill="1" applyBorder="1" applyAlignment="1">
      <alignment horizontal="center" vertical="center"/>
    </xf>
    <xf numFmtId="4" fontId="34" fillId="2" borderId="16" xfId="1" applyNumberFormat="1" applyFont="1" applyFill="1" applyBorder="1" applyAlignment="1">
      <alignment horizontal="center" vertical="center" wrapText="1"/>
    </xf>
    <xf numFmtId="4" fontId="34" fillId="2" borderId="16" xfId="0" applyNumberFormat="1" applyFont="1" applyFill="1" applyBorder="1" applyAlignment="1">
      <alignment horizontal="center" vertical="center"/>
    </xf>
    <xf numFmtId="0" fontId="34" fillId="2" borderId="16" xfId="0" applyFont="1" applyFill="1" applyBorder="1" applyAlignment="1">
      <alignment horizontal="center" vertical="center"/>
    </xf>
    <xf numFmtId="3" fontId="46" fillId="2" borderId="16" xfId="1" applyNumberFormat="1" applyFont="1" applyFill="1" applyBorder="1" applyAlignment="1">
      <alignment horizontal="right" vertical="center"/>
    </xf>
    <xf numFmtId="164" fontId="34" fillId="2" borderId="16" xfId="0" applyNumberFormat="1" applyFont="1" applyFill="1" applyBorder="1" applyAlignment="1">
      <alignment horizontal="center" vertical="center"/>
    </xf>
    <xf numFmtId="3" fontId="28" fillId="2" borderId="16" xfId="0" applyNumberFormat="1" applyFont="1" applyFill="1" applyBorder="1" applyAlignment="1">
      <alignment horizontal="center" vertical="center"/>
    </xf>
    <xf numFmtId="164" fontId="28" fillId="2" borderId="16" xfId="0" applyNumberFormat="1" applyFont="1" applyFill="1" applyBorder="1" applyAlignment="1">
      <alignment horizontal="center" vertical="center"/>
    </xf>
    <xf numFmtId="3" fontId="34" fillId="2" borderId="16" xfId="0" applyNumberFormat="1" applyFont="1" applyFill="1" applyBorder="1" applyAlignment="1">
      <alignment horizontal="center" vertical="center"/>
    </xf>
    <xf numFmtId="168" fontId="57" fillId="2" borderId="16" xfId="1" applyNumberFormat="1" applyFont="1" applyFill="1" applyBorder="1" applyAlignment="1">
      <alignment horizontal="center" vertical="center" wrapText="1"/>
    </xf>
    <xf numFmtId="4" fontId="34" fillId="2" borderId="16" xfId="1" applyNumberFormat="1" applyFont="1" applyFill="1" applyBorder="1" applyAlignment="1">
      <alignment horizontal="center" vertical="center"/>
    </xf>
    <xf numFmtId="3" fontId="46" fillId="2" borderId="16" xfId="0" applyNumberFormat="1" applyFont="1" applyFill="1" applyBorder="1" applyAlignment="1">
      <alignment horizontal="center" vertical="center"/>
    </xf>
    <xf numFmtId="4" fontId="46" fillId="2" borderId="16" xfId="1" applyNumberFormat="1" applyFont="1" applyFill="1" applyBorder="1" applyAlignment="1">
      <alignment horizontal="center" vertical="center"/>
    </xf>
    <xf numFmtId="3" fontId="46" fillId="2" borderId="16" xfId="0" applyNumberFormat="1" applyFont="1" applyFill="1" applyBorder="1" applyAlignment="1">
      <alignment horizontal="right" vertical="center"/>
    </xf>
    <xf numFmtId="3" fontId="58" fillId="2" borderId="16" xfId="0" applyNumberFormat="1" applyFont="1" applyFill="1" applyBorder="1" applyAlignment="1">
      <alignment horizontal="center" vertical="center"/>
    </xf>
    <xf numFmtId="3" fontId="34" fillId="2" borderId="16" xfId="0" applyNumberFormat="1" applyFont="1" applyFill="1" applyBorder="1" applyAlignment="1">
      <alignment horizontal="center" vertical="center" wrapText="1"/>
    </xf>
    <xf numFmtId="3" fontId="34" fillId="2" borderId="16" xfId="1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3" fontId="8" fillId="2" borderId="16" xfId="0" applyNumberFormat="1" applyFont="1" applyFill="1" applyBorder="1" applyAlignment="1">
      <alignment horizontal="center" vertical="center"/>
    </xf>
    <xf numFmtId="164" fontId="8" fillId="2" borderId="16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vertical="top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top" wrapText="1"/>
    </xf>
    <xf numFmtId="0" fontId="14" fillId="2" borderId="1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3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6" fillId="0" borderId="18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top" wrapText="1"/>
    </xf>
    <xf numFmtId="0" fontId="22" fillId="0" borderId="19" xfId="0" applyFont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8" fillId="0" borderId="0" xfId="0" applyFont="1" applyAlignment="1">
      <alignment horizontal="left" vertical="center" wrapText="1"/>
    </xf>
    <xf numFmtId="0" fontId="31" fillId="0" borderId="0" xfId="0" applyFont="1" applyFill="1" applyAlignment="1">
      <alignment horizontal="left" vertical="center" wrapText="1"/>
    </xf>
  </cellXfs>
  <cellStyles count="3">
    <cellStyle name="Звичайний" xfId="0" builtinId="0"/>
    <cellStyle name="Звичайний 2" xfId="2"/>
    <cellStyle name="Обычный_2005-самое новое" xfId="1"/>
  </cellStyles>
  <dxfs count="0"/>
  <tableStyles count="0" defaultTableStyle="TableStyleMedium2" defaultPivotStyle="PivotStyleMedium9"/>
  <colors>
    <mruColors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g.vmr.gov.ua/Shared%20Documents/&#1047;&#1110;&#1084;&#1073;&#1086;&#1074;&#1089;&#1100;&#1082;&#1080;&#1081;%20&#1054;.&#1040;/&#1041;&#1102;&#1076;&#1078;&#1077;&#1090;%20&#1088;&#1086;&#1079;&#1074;&#1080;&#1090;&#1082;&#1091;%202021%20&#1088;&#1086;&#1082;&#1091;/&#1055;&#1088;&#1086;&#1077;&#1082;&#1090;%20&#1041;&#1102;&#1076;&#1078;&#1077;&#1090;&#1091;%20&#1088;&#1086;&#1079;&#1074;&#1080;&#1090;&#1082;&#1091;%20&#1085;&#1072;%20%202021%20&#1088;&#1110;&#1082;_&#1044;&#1052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вестпроекти 2022 23Уточн ДЕіІ"/>
      <sheetName val=" Перелік 22 23р уточ ДЕіІ"/>
      <sheetName val=" Перелік 2021 Остаточний"/>
      <sheetName val="проєкт інвестпроекти 2022 23"/>
      <sheetName val="Проект Перелік 22 23рр "/>
      <sheetName val=" Проект Перелік 2021 22 23рр"/>
      <sheetName val=" Перелік 2021 (13.11)"/>
      <sheetName val="Доповн до перел"/>
      <sheetName val=" Перелік 2021 (05.11)"/>
      <sheetName val=" Перелік 2021 (13.10) "/>
      <sheetName val="ДЕіІ Перелік 2021 (01.09)"/>
      <sheetName val="ЗАГАЛЬ Перелік 2021 (01.09)"/>
      <sheetName val="Перелік 2021 (17.08)"/>
    </sheetNames>
    <sheetDataSet>
      <sheetData sheetId="0"/>
      <sheetData sheetId="1"/>
      <sheetData sheetId="2"/>
      <sheetData sheetId="3"/>
      <sheetData sheetId="4">
        <row r="11">
          <cell r="H11">
            <v>969937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9"/>
  <sheetViews>
    <sheetView tabSelected="1" zoomScaleNormal="100" zoomScaleSheetLayoutView="91" workbookViewId="0">
      <pane xSplit="5" ySplit="6" topLeftCell="F160" activePane="bottomRight" state="frozen"/>
      <selection pane="topRight" activeCell="F1" sqref="F1"/>
      <selection pane="bottomLeft" activeCell="A7" sqref="A7"/>
      <selection pane="bottomRight" activeCell="A201" sqref="A201:H208"/>
    </sheetView>
  </sheetViews>
  <sheetFormatPr defaultRowHeight="15" x14ac:dyDescent="0.25"/>
  <cols>
    <col min="1" max="1" width="38.28515625" style="296" customWidth="1"/>
    <col min="2" max="2" width="10.7109375" style="295" customWidth="1"/>
    <col min="3" max="3" width="15.28515625" style="295" customWidth="1"/>
    <col min="4" max="4" width="13" style="295" customWidth="1"/>
    <col min="5" max="5" width="12.28515625" style="295" customWidth="1"/>
    <col min="6" max="6" width="12.140625" style="295" customWidth="1"/>
    <col min="7" max="7" width="14" style="295" customWidth="1"/>
    <col min="8" max="8" width="14.28515625" style="295" customWidth="1"/>
    <col min="9" max="9" width="11.42578125" style="295" customWidth="1"/>
    <col min="10" max="10" width="13.5703125" style="295" customWidth="1"/>
    <col min="11" max="11" width="11" style="295" customWidth="1"/>
    <col min="12" max="12" width="13.28515625" style="295" customWidth="1"/>
    <col min="13" max="13" width="10" style="295" bestFit="1" customWidth="1"/>
    <col min="14" max="16384" width="9.140625" style="296"/>
  </cols>
  <sheetData>
    <row r="1" spans="1:13" ht="18.75" customHeight="1" x14ac:dyDescent="0.25">
      <c r="A1" s="294"/>
    </row>
    <row r="2" spans="1:13" ht="30" customHeight="1" x14ac:dyDescent="0.25">
      <c r="A2" s="297" t="s">
        <v>95</v>
      </c>
      <c r="B2" s="298"/>
      <c r="C2" s="298"/>
      <c r="D2" s="298"/>
      <c r="E2" s="298"/>
      <c r="F2" s="298"/>
      <c r="G2" s="298"/>
      <c r="H2" s="298"/>
    </row>
    <row r="3" spans="1:13" ht="15.75" x14ac:dyDescent="0.25">
      <c r="A3" s="298"/>
      <c r="B3" s="298"/>
      <c r="C3" s="298"/>
      <c r="D3" s="298"/>
      <c r="E3" s="298"/>
      <c r="F3" s="298"/>
      <c r="G3" s="298"/>
      <c r="H3" s="298"/>
      <c r="M3" s="299" t="s">
        <v>20</v>
      </c>
    </row>
    <row r="4" spans="1:13" ht="30" customHeight="1" x14ac:dyDescent="0.25">
      <c r="A4" s="349" t="s">
        <v>22</v>
      </c>
      <c r="B4" s="349" t="s">
        <v>25</v>
      </c>
      <c r="C4" s="349" t="s">
        <v>23</v>
      </c>
      <c r="D4" s="345" t="s">
        <v>63</v>
      </c>
      <c r="E4" s="345"/>
      <c r="F4" s="345" t="s">
        <v>64</v>
      </c>
      <c r="G4" s="345"/>
      <c r="H4" s="345" t="s">
        <v>65</v>
      </c>
      <c r="I4" s="345"/>
      <c r="J4" s="345" t="s">
        <v>52</v>
      </c>
      <c r="K4" s="345"/>
      <c r="L4" s="345" t="s">
        <v>66</v>
      </c>
      <c r="M4" s="345"/>
    </row>
    <row r="5" spans="1:13" ht="85.5" customHeight="1" x14ac:dyDescent="0.25">
      <c r="A5" s="349"/>
      <c r="B5" s="345"/>
      <c r="C5" s="349"/>
      <c r="D5" s="293" t="s">
        <v>26</v>
      </c>
      <c r="E5" s="293" t="s">
        <v>24</v>
      </c>
      <c r="F5" s="293" t="s">
        <v>26</v>
      </c>
      <c r="G5" s="293" t="s">
        <v>24</v>
      </c>
      <c r="H5" s="293" t="s">
        <v>26</v>
      </c>
      <c r="I5" s="293" t="s">
        <v>24</v>
      </c>
      <c r="J5" s="293" t="s">
        <v>26</v>
      </c>
      <c r="K5" s="293" t="s">
        <v>24</v>
      </c>
      <c r="L5" s="293" t="s">
        <v>26</v>
      </c>
      <c r="M5" s="293" t="s">
        <v>24</v>
      </c>
    </row>
    <row r="6" spans="1:13" x14ac:dyDescent="0.25">
      <c r="A6" s="281">
        <v>1</v>
      </c>
      <c r="B6" s="281">
        <f>A6+1</f>
        <v>2</v>
      </c>
      <c r="C6" s="281">
        <f>B6+1</f>
        <v>3</v>
      </c>
      <c r="D6" s="281">
        <f t="shared" ref="D6:M6" si="0">C6+1</f>
        <v>4</v>
      </c>
      <c r="E6" s="281">
        <f t="shared" si="0"/>
        <v>5</v>
      </c>
      <c r="F6" s="281">
        <f t="shared" si="0"/>
        <v>6</v>
      </c>
      <c r="G6" s="281">
        <f t="shared" si="0"/>
        <v>7</v>
      </c>
      <c r="H6" s="281">
        <f t="shared" si="0"/>
        <v>8</v>
      </c>
      <c r="I6" s="281">
        <f t="shared" si="0"/>
        <v>9</v>
      </c>
      <c r="J6" s="281">
        <f t="shared" si="0"/>
        <v>10</v>
      </c>
      <c r="K6" s="281">
        <f t="shared" si="0"/>
        <v>11</v>
      </c>
      <c r="L6" s="281">
        <f t="shared" si="0"/>
        <v>12</v>
      </c>
      <c r="M6" s="281">
        <f t="shared" si="0"/>
        <v>13</v>
      </c>
    </row>
    <row r="7" spans="1:13" s="302" customFormat="1" ht="60" x14ac:dyDescent="0.25">
      <c r="A7" s="214" t="s">
        <v>146</v>
      </c>
      <c r="B7" s="261">
        <v>2020</v>
      </c>
      <c r="C7" s="258">
        <v>307420.62</v>
      </c>
      <c r="D7" s="258">
        <v>307420.62</v>
      </c>
      <c r="E7" s="300">
        <v>100</v>
      </c>
      <c r="F7" s="257"/>
      <c r="G7" s="301"/>
      <c r="H7" s="282"/>
      <c r="I7" s="301"/>
      <c r="J7" s="257"/>
      <c r="K7" s="301"/>
      <c r="L7" s="257"/>
      <c r="M7" s="301"/>
    </row>
    <row r="8" spans="1:13" s="302" customFormat="1" ht="45" x14ac:dyDescent="0.25">
      <c r="A8" s="214" t="s">
        <v>147</v>
      </c>
      <c r="B8" s="261" t="s">
        <v>366</v>
      </c>
      <c r="C8" s="188" t="s">
        <v>367</v>
      </c>
      <c r="D8" s="258">
        <v>16027.13</v>
      </c>
      <c r="E8" s="300">
        <v>100</v>
      </c>
      <c r="F8" s="255"/>
      <c r="G8" s="301"/>
      <c r="H8" s="282"/>
      <c r="I8" s="301"/>
      <c r="J8" s="192">
        <v>189993</v>
      </c>
      <c r="K8" s="300">
        <v>100</v>
      </c>
      <c r="L8" s="255"/>
      <c r="M8" s="301"/>
    </row>
    <row r="9" spans="1:13" s="302" customFormat="1" ht="65.25" customHeight="1" x14ac:dyDescent="0.25">
      <c r="A9" s="229" t="s">
        <v>148</v>
      </c>
      <c r="B9" s="261" t="s">
        <v>292</v>
      </c>
      <c r="C9" s="258">
        <v>12844342</v>
      </c>
      <c r="D9" s="184">
        <v>1669033.77</v>
      </c>
      <c r="E9" s="300">
        <v>51.6</v>
      </c>
      <c r="F9" s="260">
        <v>700000</v>
      </c>
      <c r="G9" s="300">
        <v>57</v>
      </c>
      <c r="H9" s="282"/>
      <c r="I9" s="301"/>
      <c r="J9" s="283"/>
      <c r="K9" s="300"/>
      <c r="L9" s="257"/>
      <c r="M9" s="301"/>
    </row>
    <row r="10" spans="1:13" s="302" customFormat="1" ht="60" x14ac:dyDescent="0.25">
      <c r="A10" s="229" t="s">
        <v>149</v>
      </c>
      <c r="B10" s="261" t="s">
        <v>296</v>
      </c>
      <c r="C10" s="184" t="s">
        <v>368</v>
      </c>
      <c r="D10" s="184">
        <v>81339.600000000006</v>
      </c>
      <c r="E10" s="300">
        <v>100</v>
      </c>
      <c r="F10" s="255"/>
      <c r="G10" s="301"/>
      <c r="H10" s="282"/>
      <c r="I10" s="301"/>
      <c r="J10" s="255"/>
      <c r="K10" s="300"/>
      <c r="L10" s="255">
        <v>1342894</v>
      </c>
      <c r="M10" s="300">
        <v>100</v>
      </c>
    </row>
    <row r="11" spans="1:13" s="302" customFormat="1" ht="60" x14ac:dyDescent="0.25">
      <c r="A11" s="229" t="s">
        <v>150</v>
      </c>
      <c r="B11" s="261" t="s">
        <v>176</v>
      </c>
      <c r="C11" s="184">
        <v>1259630.77</v>
      </c>
      <c r="D11" s="184">
        <v>1227050.77</v>
      </c>
      <c r="E11" s="300">
        <v>100</v>
      </c>
      <c r="F11" s="257"/>
      <c r="G11" s="301"/>
      <c r="H11" s="282"/>
      <c r="I11" s="301"/>
      <c r="J11" s="257"/>
      <c r="K11" s="300"/>
      <c r="L11" s="257"/>
      <c r="M11" s="300"/>
    </row>
    <row r="12" spans="1:13" s="302" customFormat="1" ht="75" x14ac:dyDescent="0.25">
      <c r="A12" s="214" t="s">
        <v>151</v>
      </c>
      <c r="B12" s="262">
        <v>2020</v>
      </c>
      <c r="C12" s="188">
        <v>2650374.8199999998</v>
      </c>
      <c r="D12" s="188">
        <v>2650374.8199999998</v>
      </c>
      <c r="E12" s="300">
        <v>100</v>
      </c>
      <c r="F12" s="257"/>
      <c r="G12" s="301"/>
      <c r="H12" s="282"/>
      <c r="I12" s="301"/>
      <c r="J12" s="257"/>
      <c r="K12" s="300"/>
      <c r="L12" s="257"/>
      <c r="M12" s="300"/>
    </row>
    <row r="13" spans="1:13" s="302" customFormat="1" ht="60" x14ac:dyDescent="0.25">
      <c r="A13" s="214" t="s">
        <v>152</v>
      </c>
      <c r="B13" s="261">
        <v>2020</v>
      </c>
      <c r="C13" s="184">
        <v>2869812.78</v>
      </c>
      <c r="D13" s="184">
        <v>2869812.78</v>
      </c>
      <c r="E13" s="300">
        <v>100</v>
      </c>
      <c r="F13" s="257"/>
      <c r="G13" s="301"/>
      <c r="H13" s="282"/>
      <c r="I13" s="301"/>
      <c r="J13" s="257"/>
      <c r="K13" s="300"/>
      <c r="L13" s="257"/>
      <c r="M13" s="300"/>
    </row>
    <row r="14" spans="1:13" s="302" customFormat="1" ht="60" x14ac:dyDescent="0.25">
      <c r="A14" s="214" t="s">
        <v>153</v>
      </c>
      <c r="B14" s="261" t="s">
        <v>197</v>
      </c>
      <c r="C14" s="184" t="s">
        <v>369</v>
      </c>
      <c r="D14" s="184">
        <v>84478</v>
      </c>
      <c r="E14" s="300">
        <v>100</v>
      </c>
      <c r="F14" s="257"/>
      <c r="G14" s="301"/>
      <c r="H14" s="255">
        <v>1802608</v>
      </c>
      <c r="I14" s="300">
        <v>100</v>
      </c>
      <c r="J14" s="257"/>
      <c r="K14" s="300"/>
      <c r="L14" s="257"/>
      <c r="M14" s="300"/>
    </row>
    <row r="15" spans="1:13" s="302" customFormat="1" ht="60" x14ac:dyDescent="0.25">
      <c r="A15" s="214" t="s">
        <v>154</v>
      </c>
      <c r="B15" s="261">
        <v>2020</v>
      </c>
      <c r="C15" s="184">
        <v>47458.8</v>
      </c>
      <c r="D15" s="184">
        <v>47458.8</v>
      </c>
      <c r="E15" s="300">
        <v>100</v>
      </c>
      <c r="F15" s="257"/>
      <c r="G15" s="301"/>
      <c r="H15" s="282"/>
      <c r="I15" s="300"/>
      <c r="J15" s="257"/>
      <c r="K15" s="300"/>
      <c r="L15" s="257"/>
      <c r="M15" s="300"/>
    </row>
    <row r="16" spans="1:13" s="302" customFormat="1" ht="60" x14ac:dyDescent="0.25">
      <c r="A16" s="214" t="s">
        <v>155</v>
      </c>
      <c r="B16" s="261">
        <v>2020</v>
      </c>
      <c r="C16" s="184">
        <v>130047</v>
      </c>
      <c r="D16" s="184">
        <v>130047</v>
      </c>
      <c r="E16" s="300">
        <v>100</v>
      </c>
      <c r="F16" s="257"/>
      <c r="G16" s="301"/>
      <c r="H16" s="282"/>
      <c r="I16" s="300"/>
      <c r="J16" s="257"/>
      <c r="K16" s="300"/>
      <c r="L16" s="257"/>
      <c r="M16" s="300"/>
    </row>
    <row r="17" spans="1:13" s="302" customFormat="1" ht="60" x14ac:dyDescent="0.25">
      <c r="A17" s="214" t="s">
        <v>156</v>
      </c>
      <c r="B17" s="261" t="s">
        <v>177</v>
      </c>
      <c r="C17" s="184" t="s">
        <v>370</v>
      </c>
      <c r="D17" s="184">
        <v>70395.600000000006</v>
      </c>
      <c r="E17" s="300">
        <v>100</v>
      </c>
      <c r="F17" s="192">
        <v>1081855</v>
      </c>
      <c r="G17" s="300">
        <v>100</v>
      </c>
      <c r="H17" s="282"/>
      <c r="I17" s="300"/>
      <c r="J17" s="257"/>
      <c r="K17" s="300"/>
      <c r="L17" s="257"/>
      <c r="M17" s="300"/>
    </row>
    <row r="18" spans="1:13" s="302" customFormat="1" ht="60" x14ac:dyDescent="0.25">
      <c r="A18" s="214" t="s">
        <v>157</v>
      </c>
      <c r="B18" s="261" t="s">
        <v>220</v>
      </c>
      <c r="C18" s="184" t="s">
        <v>371</v>
      </c>
      <c r="D18" s="184">
        <v>104458.1</v>
      </c>
      <c r="E18" s="300">
        <v>100</v>
      </c>
      <c r="F18" s="257"/>
      <c r="G18" s="301"/>
      <c r="H18" s="282"/>
      <c r="I18" s="300"/>
      <c r="J18" s="255">
        <v>2386102</v>
      </c>
      <c r="K18" s="300">
        <v>100</v>
      </c>
      <c r="L18" s="257"/>
      <c r="M18" s="300"/>
    </row>
    <row r="19" spans="1:13" s="302" customFormat="1" ht="60" x14ac:dyDescent="0.25">
      <c r="A19" s="214" t="s">
        <v>158</v>
      </c>
      <c r="B19" s="261" t="s">
        <v>177</v>
      </c>
      <c r="C19" s="184">
        <v>1735030</v>
      </c>
      <c r="D19" s="184">
        <v>1004400.64</v>
      </c>
      <c r="E19" s="300">
        <v>57.9</v>
      </c>
      <c r="F19" s="257"/>
      <c r="G19" s="301"/>
      <c r="H19" s="282"/>
      <c r="I19" s="300"/>
      <c r="J19" s="255"/>
      <c r="K19" s="300"/>
      <c r="L19" s="257"/>
      <c r="M19" s="300"/>
    </row>
    <row r="20" spans="1:13" s="302" customFormat="1" ht="60" x14ac:dyDescent="0.25">
      <c r="A20" s="214" t="s">
        <v>159</v>
      </c>
      <c r="B20" s="261" t="s">
        <v>177</v>
      </c>
      <c r="C20" s="184" t="s">
        <v>372</v>
      </c>
      <c r="D20" s="184">
        <v>18745.2</v>
      </c>
      <c r="E20" s="300">
        <v>100</v>
      </c>
      <c r="F20" s="192">
        <v>205081</v>
      </c>
      <c r="G20" s="300">
        <v>100</v>
      </c>
      <c r="H20" s="282"/>
      <c r="I20" s="300"/>
      <c r="J20" s="255"/>
      <c r="K20" s="300"/>
      <c r="L20" s="257"/>
      <c r="M20" s="300"/>
    </row>
    <row r="21" spans="1:13" s="302" customFormat="1" ht="64.5" customHeight="1" x14ac:dyDescent="0.25">
      <c r="A21" s="214" t="s">
        <v>160</v>
      </c>
      <c r="B21" s="261">
        <v>2020</v>
      </c>
      <c r="C21" s="184">
        <v>2334160.7799999998</v>
      </c>
      <c r="D21" s="184">
        <v>2334160.7799999998</v>
      </c>
      <c r="E21" s="300">
        <v>100</v>
      </c>
      <c r="F21" s="257"/>
      <c r="G21" s="301"/>
      <c r="H21" s="282"/>
      <c r="I21" s="300"/>
      <c r="J21" s="284"/>
      <c r="K21" s="300"/>
      <c r="L21" s="257"/>
      <c r="M21" s="300"/>
    </row>
    <row r="22" spans="1:13" s="302" customFormat="1" ht="60" x14ac:dyDescent="0.25">
      <c r="A22" s="214" t="s">
        <v>161</v>
      </c>
      <c r="B22" s="261" t="s">
        <v>197</v>
      </c>
      <c r="C22" s="184" t="s">
        <v>373</v>
      </c>
      <c r="D22" s="184">
        <v>67373</v>
      </c>
      <c r="E22" s="300">
        <v>100</v>
      </c>
      <c r="F22" s="257"/>
      <c r="G22" s="301"/>
      <c r="H22" s="255">
        <v>1400253</v>
      </c>
      <c r="I22" s="300">
        <v>100</v>
      </c>
      <c r="J22" s="257"/>
      <c r="K22" s="300"/>
      <c r="L22" s="257"/>
      <c r="M22" s="300"/>
    </row>
    <row r="23" spans="1:13" s="302" customFormat="1" ht="60" x14ac:dyDescent="0.25">
      <c r="A23" s="214" t="s">
        <v>162</v>
      </c>
      <c r="B23" s="261" t="s">
        <v>177</v>
      </c>
      <c r="C23" s="184" t="s">
        <v>374</v>
      </c>
      <c r="D23" s="184">
        <v>39091.199999999997</v>
      </c>
      <c r="E23" s="300">
        <v>100</v>
      </c>
      <c r="F23" s="192">
        <v>552351</v>
      </c>
      <c r="G23" s="300">
        <v>100</v>
      </c>
      <c r="H23" s="282"/>
      <c r="I23" s="300"/>
      <c r="J23" s="257"/>
      <c r="K23" s="300"/>
      <c r="L23" s="257"/>
      <c r="M23" s="300"/>
    </row>
    <row r="24" spans="1:13" s="302" customFormat="1" ht="60" x14ac:dyDescent="0.25">
      <c r="A24" s="214" t="s">
        <v>163</v>
      </c>
      <c r="B24" s="261" t="s">
        <v>220</v>
      </c>
      <c r="C24" s="184" t="s">
        <v>375</v>
      </c>
      <c r="D24" s="184">
        <v>92505</v>
      </c>
      <c r="E24" s="300">
        <v>100</v>
      </c>
      <c r="F24" s="257"/>
      <c r="G24" s="301"/>
      <c r="H24" s="282"/>
      <c r="I24" s="300"/>
      <c r="J24" s="255">
        <v>2106548</v>
      </c>
      <c r="K24" s="300">
        <v>100</v>
      </c>
      <c r="L24" s="257"/>
      <c r="M24" s="300"/>
    </row>
    <row r="25" spans="1:13" s="302" customFormat="1" ht="60" x14ac:dyDescent="0.25">
      <c r="A25" s="214" t="s">
        <v>164</v>
      </c>
      <c r="B25" s="261" t="s">
        <v>177</v>
      </c>
      <c r="C25" s="184">
        <v>1253933</v>
      </c>
      <c r="D25" s="184">
        <v>602621.84</v>
      </c>
      <c r="E25" s="300">
        <v>48.1</v>
      </c>
      <c r="F25" s="257"/>
      <c r="G25" s="301"/>
      <c r="H25" s="282"/>
      <c r="I25" s="300"/>
      <c r="J25" s="255"/>
      <c r="K25" s="300"/>
      <c r="L25" s="257"/>
      <c r="M25" s="300"/>
    </row>
    <row r="26" spans="1:13" s="302" customFormat="1" ht="60" x14ac:dyDescent="0.25">
      <c r="A26" s="229" t="s">
        <v>165</v>
      </c>
      <c r="B26" s="261" t="s">
        <v>197</v>
      </c>
      <c r="C26" s="184" t="s">
        <v>376</v>
      </c>
      <c r="D26" s="184">
        <v>296779</v>
      </c>
      <c r="E26" s="300">
        <v>100</v>
      </c>
      <c r="F26" s="192">
        <v>9000000</v>
      </c>
      <c r="G26" s="300">
        <v>83.6</v>
      </c>
      <c r="H26" s="282"/>
      <c r="I26" s="300"/>
      <c r="J26" s="255"/>
      <c r="K26" s="300"/>
      <c r="L26" s="257"/>
      <c r="M26" s="300"/>
    </row>
    <row r="27" spans="1:13" s="302" customFormat="1" ht="45" x14ac:dyDescent="0.25">
      <c r="A27" s="229" t="s">
        <v>166</v>
      </c>
      <c r="B27" s="261">
        <v>2020</v>
      </c>
      <c r="C27" s="184">
        <v>634410.12</v>
      </c>
      <c r="D27" s="184">
        <v>634410.12</v>
      </c>
      <c r="E27" s="300">
        <v>100</v>
      </c>
      <c r="F27" s="257"/>
      <c r="G27" s="301"/>
      <c r="H27" s="282"/>
      <c r="I27" s="300"/>
      <c r="J27" s="255"/>
      <c r="K27" s="300"/>
      <c r="L27" s="257"/>
      <c r="M27" s="300"/>
    </row>
    <row r="28" spans="1:13" s="302" customFormat="1" ht="45" x14ac:dyDescent="0.25">
      <c r="A28" s="229" t="s">
        <v>167</v>
      </c>
      <c r="B28" s="261">
        <v>2020</v>
      </c>
      <c r="C28" s="184">
        <v>472376.52</v>
      </c>
      <c r="D28" s="184">
        <v>472376.52</v>
      </c>
      <c r="E28" s="300">
        <v>100</v>
      </c>
      <c r="F28" s="257"/>
      <c r="G28" s="301"/>
      <c r="H28" s="282"/>
      <c r="I28" s="300"/>
      <c r="J28" s="255"/>
      <c r="K28" s="300"/>
      <c r="L28" s="257"/>
      <c r="M28" s="300"/>
    </row>
    <row r="29" spans="1:13" s="302" customFormat="1" ht="45" x14ac:dyDescent="0.25">
      <c r="A29" s="229" t="s">
        <v>168</v>
      </c>
      <c r="B29" s="261">
        <v>2020</v>
      </c>
      <c r="C29" s="184">
        <v>333520.71999999997</v>
      </c>
      <c r="D29" s="184">
        <v>333520.71999999997</v>
      </c>
      <c r="E29" s="300">
        <v>100</v>
      </c>
      <c r="F29" s="257"/>
      <c r="G29" s="301"/>
      <c r="H29" s="282"/>
      <c r="I29" s="300"/>
      <c r="J29" s="255"/>
      <c r="K29" s="300"/>
      <c r="L29" s="257"/>
      <c r="M29" s="300"/>
    </row>
    <row r="30" spans="1:13" s="302" customFormat="1" ht="45" x14ac:dyDescent="0.25">
      <c r="A30" s="229" t="s">
        <v>169</v>
      </c>
      <c r="B30" s="261">
        <v>2020</v>
      </c>
      <c r="C30" s="184">
        <v>722932.19</v>
      </c>
      <c r="D30" s="184">
        <v>722932.19</v>
      </c>
      <c r="E30" s="300">
        <v>100</v>
      </c>
      <c r="F30" s="257"/>
      <c r="G30" s="301"/>
      <c r="H30" s="282"/>
      <c r="I30" s="300"/>
      <c r="J30" s="255"/>
      <c r="K30" s="300"/>
      <c r="L30" s="257"/>
      <c r="M30" s="300"/>
    </row>
    <row r="31" spans="1:13" s="302" customFormat="1" ht="45" x14ac:dyDescent="0.25">
      <c r="A31" s="229" t="s">
        <v>170</v>
      </c>
      <c r="B31" s="261">
        <v>2020</v>
      </c>
      <c r="C31" s="184">
        <v>274412.71999999997</v>
      </c>
      <c r="D31" s="184">
        <v>274412.71999999997</v>
      </c>
      <c r="E31" s="300">
        <v>100</v>
      </c>
      <c r="F31" s="257"/>
      <c r="G31" s="301"/>
      <c r="H31" s="282"/>
      <c r="I31" s="300"/>
      <c r="J31" s="255"/>
      <c r="K31" s="300"/>
      <c r="L31" s="257"/>
      <c r="M31" s="300"/>
    </row>
    <row r="32" spans="1:13" s="302" customFormat="1" ht="45" x14ac:dyDescent="0.25">
      <c r="A32" s="229" t="s">
        <v>171</v>
      </c>
      <c r="B32" s="261">
        <v>2020</v>
      </c>
      <c r="C32" s="184">
        <v>1060046.78</v>
      </c>
      <c r="D32" s="184">
        <v>1060046.78</v>
      </c>
      <c r="E32" s="300">
        <v>100</v>
      </c>
      <c r="F32" s="257"/>
      <c r="G32" s="301"/>
      <c r="H32" s="282"/>
      <c r="I32" s="300"/>
      <c r="J32" s="259"/>
      <c r="K32" s="300"/>
      <c r="L32" s="257"/>
      <c r="M32" s="300"/>
    </row>
    <row r="33" spans="1:13" s="302" customFormat="1" ht="45" x14ac:dyDescent="0.25">
      <c r="A33" s="229" t="s">
        <v>172</v>
      </c>
      <c r="B33" s="261">
        <v>2020</v>
      </c>
      <c r="C33" s="184">
        <v>696995.79</v>
      </c>
      <c r="D33" s="184">
        <v>696995.79</v>
      </c>
      <c r="E33" s="300">
        <v>100</v>
      </c>
      <c r="F33" s="257"/>
      <c r="G33" s="301"/>
      <c r="H33" s="282"/>
      <c r="I33" s="300"/>
      <c r="J33" s="259"/>
      <c r="K33" s="300"/>
      <c r="L33" s="257"/>
      <c r="M33" s="300"/>
    </row>
    <row r="34" spans="1:13" s="302" customFormat="1" ht="45" x14ac:dyDescent="0.25">
      <c r="A34" s="229" t="s">
        <v>173</v>
      </c>
      <c r="B34" s="261">
        <v>2020</v>
      </c>
      <c r="C34" s="184">
        <v>41818.74</v>
      </c>
      <c r="D34" s="184">
        <v>26823.74</v>
      </c>
      <c r="E34" s="300">
        <v>100</v>
      </c>
      <c r="F34" s="257"/>
      <c r="G34" s="301"/>
      <c r="H34" s="282"/>
      <c r="I34" s="300"/>
      <c r="J34" s="257"/>
      <c r="K34" s="300"/>
      <c r="L34" s="257"/>
      <c r="M34" s="300"/>
    </row>
    <row r="35" spans="1:13" s="308" customFormat="1" ht="38.25" x14ac:dyDescent="0.2">
      <c r="A35" s="236" t="s">
        <v>173</v>
      </c>
      <c r="B35" s="263"/>
      <c r="C35" s="303"/>
      <c r="D35" s="304">
        <v>14995</v>
      </c>
      <c r="E35" s="305"/>
      <c r="F35" s="306"/>
      <c r="G35" s="281"/>
      <c r="H35" s="307"/>
      <c r="I35" s="305"/>
      <c r="J35" s="306"/>
      <c r="K35" s="305"/>
      <c r="L35" s="306"/>
      <c r="M35" s="305"/>
    </row>
    <row r="36" spans="1:13" s="302" customFormat="1" ht="60" x14ac:dyDescent="0.25">
      <c r="A36" s="229" t="s">
        <v>174</v>
      </c>
      <c r="B36" s="261">
        <v>2020</v>
      </c>
      <c r="C36" s="184">
        <v>229654.04</v>
      </c>
      <c r="D36" s="184">
        <v>229654.04</v>
      </c>
      <c r="E36" s="300">
        <v>100</v>
      </c>
      <c r="F36" s="257"/>
      <c r="G36" s="301"/>
      <c r="H36" s="282"/>
      <c r="I36" s="300"/>
      <c r="J36" s="257"/>
      <c r="K36" s="300"/>
      <c r="L36" s="257"/>
      <c r="M36" s="300"/>
    </row>
    <row r="37" spans="1:13" s="302" customFormat="1" ht="60" x14ac:dyDescent="0.25">
      <c r="A37" s="264" t="s">
        <v>178</v>
      </c>
      <c r="B37" s="261" t="s">
        <v>294</v>
      </c>
      <c r="C37" s="184" t="s">
        <v>390</v>
      </c>
      <c r="D37" s="301"/>
      <c r="E37" s="301"/>
      <c r="F37" s="252">
        <v>53508</v>
      </c>
      <c r="G37" s="300">
        <v>100</v>
      </c>
      <c r="H37" s="252"/>
      <c r="I37" s="300"/>
      <c r="J37" s="255">
        <v>1446418</v>
      </c>
      <c r="K37" s="300">
        <v>100</v>
      </c>
      <c r="L37" s="257"/>
      <c r="M37" s="300"/>
    </row>
    <row r="38" spans="1:13" s="302" customFormat="1" ht="75" x14ac:dyDescent="0.25">
      <c r="A38" s="229" t="s">
        <v>179</v>
      </c>
      <c r="B38" s="262">
        <v>2021</v>
      </c>
      <c r="C38" s="188">
        <v>415542</v>
      </c>
      <c r="D38" s="301"/>
      <c r="E38" s="301"/>
      <c r="F38" s="252">
        <v>331822</v>
      </c>
      <c r="G38" s="300">
        <v>79.900000000000006</v>
      </c>
      <c r="H38" s="282"/>
      <c r="I38" s="300"/>
      <c r="J38" s="257"/>
      <c r="K38" s="300"/>
      <c r="L38" s="257"/>
      <c r="M38" s="300"/>
    </row>
    <row r="39" spans="1:13" s="302" customFormat="1" ht="60" x14ac:dyDescent="0.25">
      <c r="A39" s="229" t="s">
        <v>180</v>
      </c>
      <c r="B39" s="262">
        <v>2021</v>
      </c>
      <c r="C39" s="188">
        <v>376887</v>
      </c>
      <c r="D39" s="301"/>
      <c r="E39" s="301"/>
      <c r="F39" s="252">
        <v>300955</v>
      </c>
      <c r="G39" s="300">
        <v>79.900000000000006</v>
      </c>
      <c r="H39" s="282"/>
      <c r="I39" s="300"/>
      <c r="J39" s="257"/>
      <c r="K39" s="300"/>
      <c r="L39" s="257"/>
      <c r="M39" s="300"/>
    </row>
    <row r="40" spans="1:13" s="302" customFormat="1" ht="61.5" customHeight="1" x14ac:dyDescent="0.25">
      <c r="A40" s="229" t="s">
        <v>181</v>
      </c>
      <c r="B40" s="262">
        <v>2021</v>
      </c>
      <c r="C40" s="188">
        <v>415542</v>
      </c>
      <c r="D40" s="301"/>
      <c r="E40" s="301"/>
      <c r="F40" s="252">
        <v>331822</v>
      </c>
      <c r="G40" s="300">
        <v>79.900000000000006</v>
      </c>
      <c r="H40" s="282"/>
      <c r="I40" s="300"/>
      <c r="J40" s="257"/>
      <c r="K40" s="300"/>
      <c r="L40" s="257"/>
      <c r="M40" s="300"/>
    </row>
    <row r="41" spans="1:13" s="302" customFormat="1" ht="71.25" customHeight="1" x14ac:dyDescent="0.25">
      <c r="A41" s="229" t="s">
        <v>182</v>
      </c>
      <c r="B41" s="262">
        <v>2021</v>
      </c>
      <c r="C41" s="188">
        <v>271542</v>
      </c>
      <c r="D41" s="301"/>
      <c r="E41" s="301"/>
      <c r="F41" s="252">
        <v>216834</v>
      </c>
      <c r="G41" s="300">
        <v>79.900000000000006</v>
      </c>
      <c r="H41" s="282"/>
      <c r="I41" s="300"/>
      <c r="J41" s="257"/>
      <c r="K41" s="300"/>
      <c r="L41" s="257"/>
      <c r="M41" s="300"/>
    </row>
    <row r="42" spans="1:13" s="302" customFormat="1" ht="60.75" customHeight="1" x14ac:dyDescent="0.25">
      <c r="A42" s="229" t="s">
        <v>183</v>
      </c>
      <c r="B42" s="262">
        <v>2021</v>
      </c>
      <c r="C42" s="188">
        <v>398942</v>
      </c>
      <c r="D42" s="301"/>
      <c r="E42" s="301"/>
      <c r="F42" s="252">
        <v>318567</v>
      </c>
      <c r="G42" s="300">
        <v>79.900000000000006</v>
      </c>
      <c r="H42" s="282"/>
      <c r="I42" s="300"/>
      <c r="J42" s="285"/>
      <c r="K42" s="300"/>
      <c r="L42" s="257"/>
      <c r="M42" s="300"/>
    </row>
    <row r="43" spans="1:13" s="302" customFormat="1" ht="48" customHeight="1" x14ac:dyDescent="0.25">
      <c r="A43" s="264" t="s">
        <v>184</v>
      </c>
      <c r="B43" s="262">
        <v>2021</v>
      </c>
      <c r="C43" s="188">
        <v>53608</v>
      </c>
      <c r="D43" s="301"/>
      <c r="E43" s="301"/>
      <c r="F43" s="252">
        <v>53608</v>
      </c>
      <c r="G43" s="300">
        <v>100</v>
      </c>
      <c r="H43" s="282"/>
      <c r="I43" s="300"/>
      <c r="J43" s="257"/>
      <c r="K43" s="300"/>
      <c r="L43" s="257"/>
      <c r="M43" s="300"/>
    </row>
    <row r="44" spans="1:13" s="302" customFormat="1" ht="60" x14ac:dyDescent="0.25">
      <c r="A44" s="229" t="s">
        <v>185</v>
      </c>
      <c r="B44" s="261">
        <v>2021</v>
      </c>
      <c r="C44" s="258">
        <v>1100000</v>
      </c>
      <c r="D44" s="301"/>
      <c r="E44" s="301"/>
      <c r="F44" s="260">
        <v>1100000</v>
      </c>
      <c r="G44" s="300">
        <v>100</v>
      </c>
      <c r="H44" s="282"/>
      <c r="I44" s="300"/>
      <c r="J44" s="257"/>
      <c r="K44" s="300"/>
      <c r="L44" s="257"/>
      <c r="M44" s="300"/>
    </row>
    <row r="45" spans="1:13" s="302" customFormat="1" ht="45" x14ac:dyDescent="0.25">
      <c r="A45" s="229" t="s">
        <v>186</v>
      </c>
      <c r="B45" s="261" t="s">
        <v>295</v>
      </c>
      <c r="C45" s="184" t="s">
        <v>385</v>
      </c>
      <c r="D45" s="301"/>
      <c r="E45" s="301"/>
      <c r="F45" s="192">
        <f>3000000-2940000</f>
        <v>60000</v>
      </c>
      <c r="G45" s="300">
        <v>100</v>
      </c>
      <c r="H45" s="282"/>
      <c r="I45" s="300"/>
      <c r="J45" s="255">
        <v>1159713</v>
      </c>
      <c r="K45" s="300">
        <v>20.7</v>
      </c>
      <c r="L45" s="255">
        <v>2280612</v>
      </c>
      <c r="M45" s="300">
        <v>59.5</v>
      </c>
    </row>
    <row r="46" spans="1:13" s="302" customFormat="1" ht="60" x14ac:dyDescent="0.25">
      <c r="A46" s="214" t="s">
        <v>187</v>
      </c>
      <c r="B46" s="261">
        <v>2021</v>
      </c>
      <c r="C46" s="184">
        <f>650000+359084</f>
        <v>1009084</v>
      </c>
      <c r="D46" s="301"/>
      <c r="E46" s="301"/>
      <c r="F46" s="192">
        <f>650000+327529</f>
        <v>977529</v>
      </c>
      <c r="G46" s="300">
        <v>100</v>
      </c>
      <c r="H46" s="282"/>
      <c r="I46" s="300"/>
      <c r="J46" s="257"/>
      <c r="K46" s="300"/>
      <c r="L46" s="257"/>
      <c r="M46" s="300"/>
    </row>
    <row r="47" spans="1:13" s="302" customFormat="1" ht="48.75" customHeight="1" x14ac:dyDescent="0.25">
      <c r="A47" s="214" t="s">
        <v>188</v>
      </c>
      <c r="B47" s="261">
        <v>2021</v>
      </c>
      <c r="C47" s="184">
        <f>1650000+354862</f>
        <v>2004862</v>
      </c>
      <c r="D47" s="301"/>
      <c r="E47" s="301"/>
      <c r="F47" s="192">
        <f>1650000+338715</f>
        <v>1988715</v>
      </c>
      <c r="G47" s="300">
        <v>100</v>
      </c>
      <c r="H47" s="282"/>
      <c r="I47" s="300"/>
      <c r="J47" s="257"/>
      <c r="K47" s="300"/>
      <c r="L47" s="286"/>
      <c r="M47" s="300"/>
    </row>
    <row r="48" spans="1:13" s="302" customFormat="1" ht="60" x14ac:dyDescent="0.25">
      <c r="A48" s="214" t="s">
        <v>189</v>
      </c>
      <c r="B48" s="262">
        <v>2021</v>
      </c>
      <c r="C48" s="184">
        <f>950000+270898</f>
        <v>1220898</v>
      </c>
      <c r="D48" s="301"/>
      <c r="E48" s="301"/>
      <c r="F48" s="192">
        <f>950000+147713</f>
        <v>1097713</v>
      </c>
      <c r="G48" s="300">
        <v>100</v>
      </c>
      <c r="H48" s="282"/>
      <c r="I48" s="300"/>
      <c r="J48" s="257"/>
      <c r="K48" s="300"/>
      <c r="L48" s="257"/>
      <c r="M48" s="300"/>
    </row>
    <row r="49" spans="1:13" s="302" customFormat="1" ht="51" customHeight="1" x14ac:dyDescent="0.25">
      <c r="A49" s="214" t="s">
        <v>190</v>
      </c>
      <c r="B49" s="261">
        <v>2021</v>
      </c>
      <c r="C49" s="184">
        <f>2200000+1138859</f>
        <v>3338859</v>
      </c>
      <c r="D49" s="301"/>
      <c r="E49" s="301"/>
      <c r="F49" s="192">
        <f>2200000+959462</f>
        <v>3159462</v>
      </c>
      <c r="G49" s="300">
        <v>100</v>
      </c>
      <c r="H49" s="282"/>
      <c r="I49" s="300"/>
      <c r="J49" s="257"/>
      <c r="K49" s="300"/>
      <c r="L49" s="257"/>
      <c r="M49" s="300"/>
    </row>
    <row r="50" spans="1:13" s="302" customFormat="1" ht="60" x14ac:dyDescent="0.25">
      <c r="A50" s="214" t="s">
        <v>191</v>
      </c>
      <c r="B50" s="261" t="s">
        <v>294</v>
      </c>
      <c r="C50" s="184" t="s">
        <v>391</v>
      </c>
      <c r="D50" s="301"/>
      <c r="E50" s="301"/>
      <c r="F50" s="192">
        <f>2044000-1839287-149026</f>
        <v>55687</v>
      </c>
      <c r="G50" s="300">
        <v>100</v>
      </c>
      <c r="H50" s="282"/>
      <c r="I50" s="300"/>
      <c r="J50" s="255">
        <v>2038719</v>
      </c>
      <c r="K50" s="300">
        <v>100</v>
      </c>
      <c r="L50" s="257"/>
      <c r="M50" s="300"/>
    </row>
    <row r="51" spans="1:13" s="302" customFormat="1" ht="60" x14ac:dyDescent="0.25">
      <c r="A51" s="214" t="s">
        <v>192</v>
      </c>
      <c r="B51" s="262" t="s">
        <v>198</v>
      </c>
      <c r="C51" s="184" t="s">
        <v>392</v>
      </c>
      <c r="D51" s="301"/>
      <c r="E51" s="301"/>
      <c r="F51" s="192">
        <f>2023022</f>
        <v>2023022</v>
      </c>
      <c r="G51" s="300">
        <v>100</v>
      </c>
      <c r="H51" s="255">
        <v>544862</v>
      </c>
      <c r="I51" s="300">
        <v>100</v>
      </c>
      <c r="J51" s="257"/>
      <c r="K51" s="300"/>
      <c r="L51" s="257"/>
      <c r="M51" s="300"/>
    </row>
    <row r="52" spans="1:13" s="302" customFormat="1" ht="60" x14ac:dyDescent="0.25">
      <c r="A52" s="214" t="s">
        <v>193</v>
      </c>
      <c r="B52" s="261">
        <v>2021</v>
      </c>
      <c r="C52" s="184">
        <f>180000+469269</f>
        <v>649269</v>
      </c>
      <c r="D52" s="301"/>
      <c r="E52" s="301"/>
      <c r="F52" s="192">
        <f>180000+462004</f>
        <v>642004</v>
      </c>
      <c r="G52" s="300">
        <v>100</v>
      </c>
      <c r="H52" s="282"/>
      <c r="I52" s="300"/>
      <c r="J52" s="257"/>
      <c r="K52" s="300"/>
      <c r="L52" s="257"/>
      <c r="M52" s="300"/>
    </row>
    <row r="53" spans="1:13" s="302" customFormat="1" ht="51" customHeight="1" x14ac:dyDescent="0.25">
      <c r="A53" s="229" t="s">
        <v>194</v>
      </c>
      <c r="B53" s="261" t="s">
        <v>365</v>
      </c>
      <c r="C53" s="184">
        <f>4200000-2407775</f>
        <v>1792225</v>
      </c>
      <c r="D53" s="301"/>
      <c r="E53" s="301"/>
      <c r="F53" s="192">
        <f>3500000-1714742</f>
        <v>1785258</v>
      </c>
      <c r="G53" s="300">
        <v>100</v>
      </c>
      <c r="H53" s="282"/>
      <c r="I53" s="300"/>
      <c r="J53" s="257"/>
      <c r="K53" s="300"/>
      <c r="L53" s="257"/>
      <c r="M53" s="300"/>
    </row>
    <row r="54" spans="1:13" s="302" customFormat="1" ht="165.75" customHeight="1" x14ac:dyDescent="0.25">
      <c r="A54" s="229" t="s">
        <v>195</v>
      </c>
      <c r="B54" s="262" t="s">
        <v>198</v>
      </c>
      <c r="C54" s="184" t="s">
        <v>393</v>
      </c>
      <c r="D54" s="301"/>
      <c r="E54" s="301"/>
      <c r="F54" s="192">
        <f>109018+76647</f>
        <v>185665</v>
      </c>
      <c r="G54" s="300">
        <v>100</v>
      </c>
      <c r="H54" s="255">
        <v>3777576</v>
      </c>
      <c r="I54" s="300">
        <v>100</v>
      </c>
      <c r="J54" s="257"/>
      <c r="K54" s="300"/>
      <c r="L54" s="257"/>
      <c r="M54" s="300"/>
    </row>
    <row r="55" spans="1:13" s="302" customFormat="1" ht="75" x14ac:dyDescent="0.25">
      <c r="A55" s="265" t="s">
        <v>196</v>
      </c>
      <c r="B55" s="261">
        <v>2021</v>
      </c>
      <c r="C55" s="258">
        <v>2663296</v>
      </c>
      <c r="D55" s="301"/>
      <c r="E55" s="301"/>
      <c r="F55" s="260">
        <v>2663296</v>
      </c>
      <c r="G55" s="300">
        <v>100</v>
      </c>
      <c r="H55" s="282"/>
      <c r="I55" s="300"/>
      <c r="J55" s="257"/>
      <c r="K55" s="300"/>
      <c r="L55" s="257"/>
      <c r="M55" s="300"/>
    </row>
    <row r="56" spans="1:13" s="302" customFormat="1" ht="30" x14ac:dyDescent="0.25">
      <c r="A56" s="229" t="s">
        <v>240</v>
      </c>
      <c r="B56" s="262" t="s">
        <v>293</v>
      </c>
      <c r="C56" s="255">
        <v>14000000</v>
      </c>
      <c r="D56" s="256"/>
      <c r="E56" s="300"/>
      <c r="F56" s="260"/>
      <c r="G56" s="301"/>
      <c r="H56" s="255">
        <v>11700000</v>
      </c>
      <c r="I56" s="300">
        <v>83.6</v>
      </c>
      <c r="J56" s="255">
        <v>2300000</v>
      </c>
      <c r="K56" s="300">
        <v>100</v>
      </c>
      <c r="L56" s="257"/>
      <c r="M56" s="300"/>
    </row>
    <row r="57" spans="1:13" s="302" customFormat="1" ht="45" x14ac:dyDescent="0.25">
      <c r="A57" s="229" t="s">
        <v>241</v>
      </c>
      <c r="B57" s="262">
        <v>2022</v>
      </c>
      <c r="C57" s="255">
        <v>220000</v>
      </c>
      <c r="D57" s="256"/>
      <c r="E57" s="300"/>
      <c r="F57" s="260"/>
      <c r="G57" s="300"/>
      <c r="H57" s="255">
        <v>220000</v>
      </c>
      <c r="I57" s="300">
        <v>100</v>
      </c>
      <c r="J57" s="255"/>
      <c r="K57" s="301"/>
      <c r="L57" s="257"/>
      <c r="M57" s="300"/>
    </row>
    <row r="58" spans="1:13" s="302" customFormat="1" ht="45" x14ac:dyDescent="0.25">
      <c r="A58" s="229" t="s">
        <v>242</v>
      </c>
      <c r="B58" s="262">
        <v>2022</v>
      </c>
      <c r="C58" s="252">
        <v>950000</v>
      </c>
      <c r="D58" s="256"/>
      <c r="E58" s="300"/>
      <c r="F58" s="260"/>
      <c r="G58" s="300"/>
      <c r="H58" s="255">
        <v>950000</v>
      </c>
      <c r="I58" s="300">
        <v>100</v>
      </c>
      <c r="J58" s="255"/>
      <c r="K58" s="301"/>
      <c r="L58" s="257"/>
      <c r="M58" s="300"/>
    </row>
    <row r="59" spans="1:13" s="302" customFormat="1" ht="45" x14ac:dyDescent="0.25">
      <c r="A59" s="214" t="s">
        <v>243</v>
      </c>
      <c r="B59" s="262">
        <v>2022</v>
      </c>
      <c r="C59" s="252">
        <v>725000</v>
      </c>
      <c r="D59" s="256"/>
      <c r="E59" s="300"/>
      <c r="F59" s="260"/>
      <c r="G59" s="300"/>
      <c r="H59" s="255">
        <v>725000</v>
      </c>
      <c r="I59" s="300">
        <v>100</v>
      </c>
      <c r="J59" s="255"/>
      <c r="K59" s="301"/>
      <c r="L59" s="257"/>
      <c r="M59" s="300"/>
    </row>
    <row r="60" spans="1:13" s="302" customFormat="1" ht="45" x14ac:dyDescent="0.25">
      <c r="A60" s="214" t="s">
        <v>244</v>
      </c>
      <c r="B60" s="262">
        <v>2022</v>
      </c>
      <c r="C60" s="252">
        <v>1700000</v>
      </c>
      <c r="D60" s="287"/>
      <c r="E60" s="300"/>
      <c r="F60" s="260"/>
      <c r="G60" s="300"/>
      <c r="H60" s="252">
        <v>1700000</v>
      </c>
      <c r="I60" s="300">
        <v>100</v>
      </c>
      <c r="J60" s="255"/>
      <c r="K60" s="301"/>
      <c r="L60" s="257"/>
      <c r="M60" s="300"/>
    </row>
    <row r="61" spans="1:13" s="302" customFormat="1" ht="45" x14ac:dyDescent="0.25">
      <c r="A61" s="214" t="s">
        <v>245</v>
      </c>
      <c r="B61" s="261">
        <v>2022</v>
      </c>
      <c r="C61" s="192">
        <v>495000</v>
      </c>
      <c r="D61" s="258"/>
      <c r="E61" s="300"/>
      <c r="F61" s="260"/>
      <c r="G61" s="300"/>
      <c r="H61" s="192">
        <v>495000</v>
      </c>
      <c r="I61" s="300">
        <v>100</v>
      </c>
      <c r="J61" s="257"/>
      <c r="K61" s="301"/>
      <c r="L61" s="257"/>
      <c r="M61" s="300"/>
    </row>
    <row r="62" spans="1:13" s="302" customFormat="1" ht="45" x14ac:dyDescent="0.25">
      <c r="A62" s="229" t="s">
        <v>246</v>
      </c>
      <c r="B62" s="262">
        <v>2022</v>
      </c>
      <c r="C62" s="252">
        <v>2100000</v>
      </c>
      <c r="D62" s="258"/>
      <c r="E62" s="300"/>
      <c r="F62" s="260"/>
      <c r="G62" s="300"/>
      <c r="H62" s="252">
        <v>2100000</v>
      </c>
      <c r="I62" s="300">
        <v>100</v>
      </c>
      <c r="J62" s="257"/>
      <c r="K62" s="301"/>
      <c r="L62" s="257"/>
      <c r="M62" s="300"/>
    </row>
    <row r="63" spans="1:13" s="302" customFormat="1" ht="45" x14ac:dyDescent="0.25">
      <c r="A63" s="229" t="s">
        <v>247</v>
      </c>
      <c r="B63" s="262">
        <v>2022</v>
      </c>
      <c r="C63" s="252">
        <v>1200000</v>
      </c>
      <c r="D63" s="258"/>
      <c r="E63" s="300"/>
      <c r="F63" s="260"/>
      <c r="G63" s="300"/>
      <c r="H63" s="252">
        <v>1200000</v>
      </c>
      <c r="I63" s="300">
        <v>100</v>
      </c>
      <c r="J63" s="257"/>
      <c r="K63" s="301"/>
      <c r="L63" s="257"/>
      <c r="M63" s="300"/>
    </row>
    <row r="64" spans="1:13" s="302" customFormat="1" ht="45" x14ac:dyDescent="0.25">
      <c r="A64" s="229" t="s">
        <v>248</v>
      </c>
      <c r="B64" s="262">
        <v>2022</v>
      </c>
      <c r="C64" s="252">
        <v>625000</v>
      </c>
      <c r="D64" s="258"/>
      <c r="E64" s="300"/>
      <c r="F64" s="260"/>
      <c r="G64" s="300"/>
      <c r="H64" s="252">
        <v>625000</v>
      </c>
      <c r="I64" s="300">
        <v>100</v>
      </c>
      <c r="J64" s="257"/>
      <c r="K64" s="301"/>
      <c r="L64" s="257"/>
      <c r="M64" s="300"/>
    </row>
    <row r="65" spans="1:13" s="302" customFormat="1" ht="45" x14ac:dyDescent="0.25">
      <c r="A65" s="229" t="s">
        <v>249</v>
      </c>
      <c r="B65" s="262">
        <v>2022</v>
      </c>
      <c r="C65" s="252">
        <v>700000</v>
      </c>
      <c r="D65" s="258"/>
      <c r="E65" s="300"/>
      <c r="F65" s="260"/>
      <c r="G65" s="300"/>
      <c r="H65" s="252">
        <v>700000</v>
      </c>
      <c r="I65" s="300">
        <v>100</v>
      </c>
      <c r="J65" s="257"/>
      <c r="K65" s="301"/>
      <c r="L65" s="257"/>
      <c r="M65" s="300"/>
    </row>
    <row r="66" spans="1:13" s="302" customFormat="1" ht="45" x14ac:dyDescent="0.25">
      <c r="A66" s="229" t="s">
        <v>250</v>
      </c>
      <c r="B66" s="262">
        <v>2022</v>
      </c>
      <c r="C66" s="252">
        <v>1800000</v>
      </c>
      <c r="D66" s="258"/>
      <c r="E66" s="300"/>
      <c r="F66" s="260"/>
      <c r="G66" s="300"/>
      <c r="H66" s="252">
        <v>1800000</v>
      </c>
      <c r="I66" s="300">
        <v>100</v>
      </c>
      <c r="J66" s="257"/>
      <c r="K66" s="301"/>
      <c r="L66" s="257"/>
      <c r="M66" s="300"/>
    </row>
    <row r="67" spans="1:13" s="302" customFormat="1" ht="45" x14ac:dyDescent="0.25">
      <c r="A67" s="229" t="s">
        <v>251</v>
      </c>
      <c r="B67" s="262">
        <v>2022</v>
      </c>
      <c r="C67" s="252">
        <v>525000</v>
      </c>
      <c r="D67" s="258"/>
      <c r="E67" s="300"/>
      <c r="F67" s="260"/>
      <c r="G67" s="300"/>
      <c r="H67" s="252">
        <v>525000</v>
      </c>
      <c r="I67" s="300">
        <v>100</v>
      </c>
      <c r="J67" s="257"/>
      <c r="K67" s="301"/>
      <c r="L67" s="257"/>
      <c r="M67" s="300"/>
    </row>
    <row r="68" spans="1:13" s="302" customFormat="1" ht="45" x14ac:dyDescent="0.25">
      <c r="A68" s="229" t="s">
        <v>252</v>
      </c>
      <c r="B68" s="262">
        <v>2022</v>
      </c>
      <c r="C68" s="252">
        <v>800000</v>
      </c>
      <c r="D68" s="258"/>
      <c r="E68" s="300"/>
      <c r="F68" s="260"/>
      <c r="G68" s="300"/>
      <c r="H68" s="252">
        <v>800000</v>
      </c>
      <c r="I68" s="300">
        <v>100</v>
      </c>
      <c r="J68" s="257"/>
      <c r="K68" s="301"/>
      <c r="L68" s="257"/>
      <c r="M68" s="300"/>
    </row>
    <row r="69" spans="1:13" s="302" customFormat="1" ht="45" x14ac:dyDescent="0.25">
      <c r="A69" s="229" t="s">
        <v>253</v>
      </c>
      <c r="B69" s="262">
        <v>2022</v>
      </c>
      <c r="C69" s="252">
        <v>500000</v>
      </c>
      <c r="D69" s="258"/>
      <c r="E69" s="300"/>
      <c r="F69" s="260"/>
      <c r="G69" s="300"/>
      <c r="H69" s="252">
        <v>500000</v>
      </c>
      <c r="I69" s="300">
        <v>100</v>
      </c>
      <c r="J69" s="257"/>
      <c r="K69" s="301"/>
      <c r="L69" s="257"/>
      <c r="M69" s="300"/>
    </row>
    <row r="70" spans="1:13" s="302" customFormat="1" ht="45" x14ac:dyDescent="0.25">
      <c r="A70" s="229" t="s">
        <v>254</v>
      </c>
      <c r="B70" s="262">
        <v>2022</v>
      </c>
      <c r="C70" s="252">
        <v>650000</v>
      </c>
      <c r="D70" s="301"/>
      <c r="E70" s="301"/>
      <c r="F70" s="260"/>
      <c r="G70" s="300"/>
      <c r="H70" s="252">
        <v>650000</v>
      </c>
      <c r="I70" s="300">
        <v>100</v>
      </c>
      <c r="J70" s="257"/>
      <c r="K70" s="301"/>
      <c r="L70" s="257"/>
      <c r="M70" s="300"/>
    </row>
    <row r="71" spans="1:13" s="302" customFormat="1" ht="45" x14ac:dyDescent="0.25">
      <c r="A71" s="214" t="s">
        <v>255</v>
      </c>
      <c r="B71" s="261">
        <v>2022</v>
      </c>
      <c r="C71" s="192">
        <v>1400000</v>
      </c>
      <c r="D71" s="301"/>
      <c r="E71" s="301"/>
      <c r="F71" s="260"/>
      <c r="G71" s="300"/>
      <c r="H71" s="192">
        <v>1400000</v>
      </c>
      <c r="I71" s="300">
        <v>100</v>
      </c>
      <c r="J71" s="257"/>
      <c r="K71" s="301"/>
      <c r="L71" s="257"/>
      <c r="M71" s="300"/>
    </row>
    <row r="72" spans="1:13" s="302" customFormat="1" ht="45" x14ac:dyDescent="0.25">
      <c r="A72" s="214" t="s">
        <v>256</v>
      </c>
      <c r="B72" s="261">
        <v>2022</v>
      </c>
      <c r="C72" s="192">
        <v>342000</v>
      </c>
      <c r="D72" s="301"/>
      <c r="E72" s="301"/>
      <c r="F72" s="260"/>
      <c r="G72" s="300"/>
      <c r="H72" s="192">
        <v>342000</v>
      </c>
      <c r="I72" s="300">
        <v>100</v>
      </c>
      <c r="J72" s="257"/>
      <c r="K72" s="301"/>
      <c r="L72" s="257"/>
      <c r="M72" s="300"/>
    </row>
    <row r="73" spans="1:13" s="302" customFormat="1" ht="45" x14ac:dyDescent="0.25">
      <c r="A73" s="214" t="s">
        <v>257</v>
      </c>
      <c r="B73" s="261">
        <v>2022</v>
      </c>
      <c r="C73" s="192">
        <v>1300000</v>
      </c>
      <c r="D73" s="301"/>
      <c r="E73" s="301"/>
      <c r="F73" s="260"/>
      <c r="G73" s="300"/>
      <c r="H73" s="192">
        <v>1300000</v>
      </c>
      <c r="I73" s="300">
        <v>100</v>
      </c>
      <c r="J73" s="257"/>
      <c r="K73" s="301"/>
      <c r="L73" s="257"/>
      <c r="M73" s="300"/>
    </row>
    <row r="74" spans="1:13" s="302" customFormat="1" ht="45" x14ac:dyDescent="0.25">
      <c r="A74" s="214" t="s">
        <v>258</v>
      </c>
      <c r="B74" s="261">
        <v>2022</v>
      </c>
      <c r="C74" s="192">
        <v>1400000</v>
      </c>
      <c r="D74" s="301"/>
      <c r="E74" s="301"/>
      <c r="F74" s="260"/>
      <c r="G74" s="300"/>
      <c r="H74" s="192">
        <v>1400000</v>
      </c>
      <c r="I74" s="300">
        <v>100</v>
      </c>
      <c r="J74" s="257"/>
      <c r="K74" s="301"/>
      <c r="L74" s="257"/>
      <c r="M74" s="300"/>
    </row>
    <row r="75" spans="1:13" s="302" customFormat="1" ht="45" x14ac:dyDescent="0.25">
      <c r="A75" s="214" t="s">
        <v>259</v>
      </c>
      <c r="B75" s="261">
        <v>2022</v>
      </c>
      <c r="C75" s="192">
        <v>1200000</v>
      </c>
      <c r="D75" s="301"/>
      <c r="E75" s="301"/>
      <c r="F75" s="260"/>
      <c r="G75" s="300"/>
      <c r="H75" s="192">
        <v>1200000</v>
      </c>
      <c r="I75" s="300">
        <v>100</v>
      </c>
      <c r="J75" s="257"/>
      <c r="K75" s="301"/>
      <c r="L75" s="257"/>
      <c r="M75" s="300"/>
    </row>
    <row r="76" spans="1:13" s="302" customFormat="1" ht="45" x14ac:dyDescent="0.25">
      <c r="A76" s="214" t="s">
        <v>260</v>
      </c>
      <c r="B76" s="261">
        <v>2022</v>
      </c>
      <c r="C76" s="192">
        <v>1150000</v>
      </c>
      <c r="D76" s="301"/>
      <c r="E76" s="301"/>
      <c r="F76" s="260"/>
      <c r="G76" s="300"/>
      <c r="H76" s="192">
        <v>1150000</v>
      </c>
      <c r="I76" s="300">
        <v>100</v>
      </c>
      <c r="J76" s="257"/>
      <c r="K76" s="301"/>
      <c r="L76" s="257"/>
      <c r="M76" s="300"/>
    </row>
    <row r="77" spans="1:13" s="302" customFormat="1" ht="45" x14ac:dyDescent="0.25">
      <c r="A77" s="214" t="s">
        <v>261</v>
      </c>
      <c r="B77" s="261">
        <v>2022</v>
      </c>
      <c r="C77" s="192">
        <v>1312000</v>
      </c>
      <c r="D77" s="301"/>
      <c r="E77" s="301"/>
      <c r="F77" s="260"/>
      <c r="G77" s="300"/>
      <c r="H77" s="192">
        <v>1312000</v>
      </c>
      <c r="I77" s="300">
        <v>100</v>
      </c>
      <c r="J77" s="257"/>
      <c r="K77" s="301"/>
      <c r="L77" s="257"/>
      <c r="M77" s="300"/>
    </row>
    <row r="78" spans="1:13" s="302" customFormat="1" ht="45" x14ac:dyDescent="0.25">
      <c r="A78" s="214" t="s">
        <v>262</v>
      </c>
      <c r="B78" s="261">
        <v>2022</v>
      </c>
      <c r="C78" s="192">
        <v>1900000</v>
      </c>
      <c r="D78" s="301"/>
      <c r="E78" s="301"/>
      <c r="F78" s="260"/>
      <c r="G78" s="300"/>
      <c r="H78" s="192">
        <v>1900000</v>
      </c>
      <c r="I78" s="300">
        <v>100</v>
      </c>
      <c r="J78" s="257"/>
      <c r="K78" s="301"/>
      <c r="L78" s="257"/>
      <c r="M78" s="300"/>
    </row>
    <row r="79" spans="1:13" s="302" customFormat="1" ht="45" x14ac:dyDescent="0.25">
      <c r="A79" s="214" t="s">
        <v>263</v>
      </c>
      <c r="B79" s="266">
        <v>2023</v>
      </c>
      <c r="C79" s="256">
        <v>825000</v>
      </c>
      <c r="D79" s="301"/>
      <c r="E79" s="301"/>
      <c r="F79" s="260"/>
      <c r="G79" s="300"/>
      <c r="H79" s="301"/>
      <c r="I79" s="300"/>
      <c r="J79" s="255">
        <v>825000</v>
      </c>
      <c r="K79" s="300">
        <v>100</v>
      </c>
      <c r="L79" s="257"/>
      <c r="M79" s="300"/>
    </row>
    <row r="80" spans="1:13" s="302" customFormat="1" ht="45" x14ac:dyDescent="0.25">
      <c r="A80" s="214" t="s">
        <v>264</v>
      </c>
      <c r="B80" s="266">
        <v>2023</v>
      </c>
      <c r="C80" s="256">
        <v>1000000</v>
      </c>
      <c r="D80" s="258"/>
      <c r="E80" s="300"/>
      <c r="F80" s="260"/>
      <c r="G80" s="300"/>
      <c r="H80" s="301"/>
      <c r="I80" s="300"/>
      <c r="J80" s="255">
        <v>1000000</v>
      </c>
      <c r="K80" s="300">
        <v>100</v>
      </c>
      <c r="L80" s="257"/>
      <c r="M80" s="300"/>
    </row>
    <row r="81" spans="1:13" s="302" customFormat="1" ht="45" x14ac:dyDescent="0.25">
      <c r="A81" s="214" t="s">
        <v>265</v>
      </c>
      <c r="B81" s="266">
        <v>2023</v>
      </c>
      <c r="C81" s="256">
        <v>715000</v>
      </c>
      <c r="D81" s="258"/>
      <c r="E81" s="309"/>
      <c r="F81" s="260"/>
      <c r="G81" s="309"/>
      <c r="H81" s="266"/>
      <c r="I81" s="309"/>
      <c r="J81" s="255">
        <v>715000</v>
      </c>
      <c r="K81" s="300">
        <v>100</v>
      </c>
      <c r="L81" s="257"/>
      <c r="M81" s="300"/>
    </row>
    <row r="82" spans="1:13" s="302" customFormat="1" ht="45" x14ac:dyDescent="0.25">
      <c r="A82" s="214" t="s">
        <v>266</v>
      </c>
      <c r="B82" s="266">
        <v>2023</v>
      </c>
      <c r="C82" s="256">
        <v>950000</v>
      </c>
      <c r="D82" s="258"/>
      <c r="E82" s="309"/>
      <c r="F82" s="260"/>
      <c r="G82" s="309"/>
      <c r="H82" s="310"/>
      <c r="I82" s="311"/>
      <c r="J82" s="255">
        <v>950000</v>
      </c>
      <c r="K82" s="300">
        <v>100</v>
      </c>
      <c r="L82" s="257"/>
      <c r="M82" s="300"/>
    </row>
    <row r="83" spans="1:13" s="302" customFormat="1" ht="45" x14ac:dyDescent="0.25">
      <c r="A83" s="214" t="s">
        <v>267</v>
      </c>
      <c r="B83" s="266">
        <v>2023</v>
      </c>
      <c r="C83" s="256">
        <v>852500</v>
      </c>
      <c r="D83" s="258"/>
      <c r="E83" s="309"/>
      <c r="F83" s="260"/>
      <c r="G83" s="309"/>
      <c r="H83" s="310"/>
      <c r="I83" s="311"/>
      <c r="J83" s="255">
        <v>852500</v>
      </c>
      <c r="K83" s="300">
        <v>100</v>
      </c>
      <c r="L83" s="257"/>
      <c r="M83" s="300"/>
    </row>
    <row r="84" spans="1:13" s="302" customFormat="1" ht="45" x14ac:dyDescent="0.25">
      <c r="A84" s="214" t="s">
        <v>268</v>
      </c>
      <c r="B84" s="266">
        <v>2023</v>
      </c>
      <c r="C84" s="256">
        <v>250000</v>
      </c>
      <c r="D84" s="258"/>
      <c r="E84" s="309"/>
      <c r="F84" s="260"/>
      <c r="G84" s="309"/>
      <c r="H84" s="310"/>
      <c r="I84" s="311"/>
      <c r="J84" s="255">
        <v>250000</v>
      </c>
      <c r="K84" s="300">
        <v>100</v>
      </c>
      <c r="L84" s="257"/>
      <c r="M84" s="300"/>
    </row>
    <row r="85" spans="1:13" s="302" customFormat="1" ht="45" x14ac:dyDescent="0.25">
      <c r="A85" s="214" t="s">
        <v>269</v>
      </c>
      <c r="B85" s="266">
        <v>2023</v>
      </c>
      <c r="C85" s="256">
        <v>1193500</v>
      </c>
      <c r="D85" s="255"/>
      <c r="E85" s="266"/>
      <c r="F85" s="260"/>
      <c r="G85" s="309"/>
      <c r="H85" s="310"/>
      <c r="I85" s="311"/>
      <c r="J85" s="255">
        <v>1193500</v>
      </c>
      <c r="K85" s="300">
        <v>100</v>
      </c>
      <c r="L85" s="257"/>
      <c r="M85" s="300"/>
    </row>
    <row r="86" spans="1:13" s="302" customFormat="1" ht="45" x14ac:dyDescent="0.25">
      <c r="A86" s="214" t="s">
        <v>270</v>
      </c>
      <c r="B86" s="266">
        <v>2023</v>
      </c>
      <c r="C86" s="256">
        <v>350000</v>
      </c>
      <c r="D86" s="255"/>
      <c r="E86" s="266"/>
      <c r="F86" s="260"/>
      <c r="G86" s="309"/>
      <c r="H86" s="310"/>
      <c r="I86" s="311"/>
      <c r="J86" s="255">
        <v>350000</v>
      </c>
      <c r="K86" s="300">
        <v>100</v>
      </c>
      <c r="L86" s="257"/>
      <c r="M86" s="300"/>
    </row>
    <row r="87" spans="1:13" s="302" customFormat="1" ht="60" x14ac:dyDescent="0.25">
      <c r="A87" s="214" t="s">
        <v>271</v>
      </c>
      <c r="B87" s="266">
        <v>2023</v>
      </c>
      <c r="C87" s="256">
        <v>1925000</v>
      </c>
      <c r="D87" s="255"/>
      <c r="E87" s="266"/>
      <c r="F87" s="260"/>
      <c r="G87" s="309"/>
      <c r="H87" s="310"/>
      <c r="I87" s="311"/>
      <c r="J87" s="255">
        <v>1925000</v>
      </c>
      <c r="K87" s="300">
        <v>100</v>
      </c>
      <c r="L87" s="257"/>
      <c r="M87" s="300"/>
    </row>
    <row r="88" spans="1:13" s="302" customFormat="1" ht="45" x14ac:dyDescent="0.25">
      <c r="A88" s="214" t="s">
        <v>272</v>
      </c>
      <c r="B88" s="266">
        <v>2023</v>
      </c>
      <c r="C88" s="256">
        <v>2300000</v>
      </c>
      <c r="D88" s="255"/>
      <c r="E88" s="266"/>
      <c r="F88" s="260"/>
      <c r="G88" s="309"/>
      <c r="H88" s="310"/>
      <c r="I88" s="311"/>
      <c r="J88" s="255">
        <v>2300000</v>
      </c>
      <c r="K88" s="300">
        <v>100</v>
      </c>
      <c r="L88" s="257"/>
      <c r="M88" s="300"/>
    </row>
    <row r="89" spans="1:13" s="302" customFormat="1" ht="45" x14ac:dyDescent="0.25">
      <c r="A89" s="214" t="s">
        <v>273</v>
      </c>
      <c r="B89" s="266">
        <v>2023</v>
      </c>
      <c r="C89" s="256">
        <v>1045000</v>
      </c>
      <c r="D89" s="255"/>
      <c r="E89" s="266"/>
      <c r="F89" s="260"/>
      <c r="G89" s="309"/>
      <c r="H89" s="310"/>
      <c r="I89" s="311"/>
      <c r="J89" s="255">
        <v>1045000</v>
      </c>
      <c r="K89" s="300">
        <v>100</v>
      </c>
      <c r="L89" s="257"/>
      <c r="M89" s="300"/>
    </row>
    <row r="90" spans="1:13" s="302" customFormat="1" ht="45" x14ac:dyDescent="0.25">
      <c r="A90" s="214" t="s">
        <v>274</v>
      </c>
      <c r="B90" s="266">
        <v>2023</v>
      </c>
      <c r="C90" s="256">
        <v>450000</v>
      </c>
      <c r="D90" s="255"/>
      <c r="E90" s="266"/>
      <c r="F90" s="260"/>
      <c r="G90" s="309"/>
      <c r="H90" s="310"/>
      <c r="I90" s="311"/>
      <c r="J90" s="255">
        <v>450000</v>
      </c>
      <c r="K90" s="300">
        <v>100</v>
      </c>
      <c r="L90" s="257"/>
      <c r="M90" s="300"/>
    </row>
    <row r="91" spans="1:13" s="302" customFormat="1" ht="45" x14ac:dyDescent="0.25">
      <c r="A91" s="214" t="s">
        <v>275</v>
      </c>
      <c r="B91" s="266">
        <v>2023</v>
      </c>
      <c r="C91" s="256">
        <v>100000</v>
      </c>
      <c r="D91" s="255"/>
      <c r="E91" s="266"/>
      <c r="F91" s="260"/>
      <c r="G91" s="309"/>
      <c r="H91" s="310"/>
      <c r="I91" s="311"/>
      <c r="J91" s="255">
        <v>100000</v>
      </c>
      <c r="K91" s="300">
        <v>100</v>
      </c>
      <c r="L91" s="257"/>
      <c r="M91" s="300"/>
    </row>
    <row r="92" spans="1:13" s="302" customFormat="1" ht="45" x14ac:dyDescent="0.25">
      <c r="A92" s="214" t="s">
        <v>276</v>
      </c>
      <c r="B92" s="266">
        <v>2024</v>
      </c>
      <c r="C92" s="255">
        <v>1001000</v>
      </c>
      <c r="D92" s="255"/>
      <c r="E92" s="266"/>
      <c r="F92" s="260"/>
      <c r="G92" s="309"/>
      <c r="H92" s="310"/>
      <c r="I92" s="311"/>
      <c r="J92" s="259"/>
      <c r="K92" s="266"/>
      <c r="L92" s="255">
        <v>1001000</v>
      </c>
      <c r="M92" s="300">
        <v>100</v>
      </c>
    </row>
    <row r="93" spans="1:13" s="302" customFormat="1" ht="45" x14ac:dyDescent="0.25">
      <c r="A93" s="214" t="s">
        <v>277</v>
      </c>
      <c r="B93" s="266">
        <v>2024</v>
      </c>
      <c r="C93" s="255">
        <v>1050000</v>
      </c>
      <c r="D93" s="255"/>
      <c r="E93" s="266"/>
      <c r="F93" s="260"/>
      <c r="G93" s="309"/>
      <c r="H93" s="310"/>
      <c r="I93" s="311"/>
      <c r="J93" s="257"/>
      <c r="K93" s="266"/>
      <c r="L93" s="255">
        <v>1050000</v>
      </c>
      <c r="M93" s="300">
        <v>100</v>
      </c>
    </row>
    <row r="94" spans="1:13" s="302" customFormat="1" ht="45" x14ac:dyDescent="0.25">
      <c r="A94" s="214" t="s">
        <v>278</v>
      </c>
      <c r="B94" s="266">
        <v>2024</v>
      </c>
      <c r="C94" s="255">
        <v>2255000</v>
      </c>
      <c r="D94" s="255"/>
      <c r="E94" s="266"/>
      <c r="F94" s="260"/>
      <c r="G94" s="309"/>
      <c r="H94" s="310"/>
      <c r="I94" s="311"/>
      <c r="J94" s="257"/>
      <c r="K94" s="266"/>
      <c r="L94" s="255">
        <v>2255000</v>
      </c>
      <c r="M94" s="300">
        <v>100</v>
      </c>
    </row>
    <row r="95" spans="1:13" s="302" customFormat="1" ht="45" x14ac:dyDescent="0.25">
      <c r="A95" s="214" t="s">
        <v>279</v>
      </c>
      <c r="B95" s="266">
        <v>2024</v>
      </c>
      <c r="C95" s="255">
        <v>1350000</v>
      </c>
      <c r="D95" s="255"/>
      <c r="E95" s="266"/>
      <c r="F95" s="260"/>
      <c r="G95" s="309"/>
      <c r="H95" s="310"/>
      <c r="I95" s="311"/>
      <c r="J95" s="257"/>
      <c r="K95" s="266"/>
      <c r="L95" s="255">
        <v>1350000</v>
      </c>
      <c r="M95" s="300">
        <v>100</v>
      </c>
    </row>
    <row r="96" spans="1:13" s="302" customFormat="1" ht="60" x14ac:dyDescent="0.25">
      <c r="A96" s="214" t="s">
        <v>280</v>
      </c>
      <c r="B96" s="266">
        <v>2024</v>
      </c>
      <c r="C96" s="255">
        <v>1100000</v>
      </c>
      <c r="D96" s="255"/>
      <c r="E96" s="266"/>
      <c r="F96" s="260"/>
      <c r="G96" s="309"/>
      <c r="H96" s="310"/>
      <c r="I96" s="311"/>
      <c r="J96" s="257"/>
      <c r="K96" s="266"/>
      <c r="L96" s="255">
        <v>1100000</v>
      </c>
      <c r="M96" s="300">
        <v>100</v>
      </c>
    </row>
    <row r="97" spans="1:13" s="302" customFormat="1" ht="60" x14ac:dyDescent="0.25">
      <c r="A97" s="214" t="s">
        <v>281</v>
      </c>
      <c r="B97" s="266">
        <v>2024</v>
      </c>
      <c r="C97" s="255">
        <v>700000</v>
      </c>
      <c r="D97" s="255"/>
      <c r="E97" s="266"/>
      <c r="F97" s="260"/>
      <c r="G97" s="309"/>
      <c r="H97" s="310"/>
      <c r="I97" s="311"/>
      <c r="J97" s="257"/>
      <c r="K97" s="266"/>
      <c r="L97" s="255">
        <v>700000</v>
      </c>
      <c r="M97" s="300">
        <v>100</v>
      </c>
    </row>
    <row r="98" spans="1:13" s="302" customFormat="1" ht="45" x14ac:dyDescent="0.25">
      <c r="A98" s="214" t="s">
        <v>282</v>
      </c>
      <c r="B98" s="266">
        <v>2024</v>
      </c>
      <c r="C98" s="255">
        <v>1787500</v>
      </c>
      <c r="D98" s="255"/>
      <c r="E98" s="266"/>
      <c r="F98" s="260"/>
      <c r="G98" s="309"/>
      <c r="H98" s="310"/>
      <c r="I98" s="311"/>
      <c r="J98" s="257"/>
      <c r="K98" s="266"/>
      <c r="L98" s="255">
        <v>1787500</v>
      </c>
      <c r="M98" s="300">
        <v>100</v>
      </c>
    </row>
    <row r="99" spans="1:13" s="302" customFormat="1" ht="45" x14ac:dyDescent="0.25">
      <c r="A99" s="214" t="s">
        <v>283</v>
      </c>
      <c r="B99" s="266">
        <v>2024</v>
      </c>
      <c r="C99" s="255">
        <v>1000000</v>
      </c>
      <c r="D99" s="255"/>
      <c r="E99" s="266"/>
      <c r="F99" s="260"/>
      <c r="G99" s="309"/>
      <c r="H99" s="310"/>
      <c r="I99" s="311"/>
      <c r="J99" s="257"/>
      <c r="K99" s="266"/>
      <c r="L99" s="255">
        <v>1000000</v>
      </c>
      <c r="M99" s="300">
        <v>100</v>
      </c>
    </row>
    <row r="100" spans="1:13" s="302" customFormat="1" ht="60" x14ac:dyDescent="0.25">
      <c r="A100" s="214" t="s">
        <v>284</v>
      </c>
      <c r="B100" s="266">
        <v>2024</v>
      </c>
      <c r="C100" s="255">
        <v>1677500</v>
      </c>
      <c r="D100" s="255"/>
      <c r="E100" s="266"/>
      <c r="F100" s="260"/>
      <c r="G100" s="309"/>
      <c r="H100" s="310"/>
      <c r="I100" s="311"/>
      <c r="J100" s="257"/>
      <c r="K100" s="266"/>
      <c r="L100" s="255">
        <v>1677500</v>
      </c>
      <c r="M100" s="300">
        <v>100</v>
      </c>
    </row>
    <row r="101" spans="1:13" s="302" customFormat="1" ht="49.5" customHeight="1" x14ac:dyDescent="0.25">
      <c r="A101" s="214" t="s">
        <v>285</v>
      </c>
      <c r="B101" s="266">
        <v>2024</v>
      </c>
      <c r="C101" s="255">
        <v>1000000</v>
      </c>
      <c r="D101" s="255"/>
      <c r="E101" s="266"/>
      <c r="F101" s="260"/>
      <c r="G101" s="309"/>
      <c r="H101" s="310"/>
      <c r="I101" s="311"/>
      <c r="J101" s="257"/>
      <c r="K101" s="266"/>
      <c r="L101" s="255">
        <v>1000000</v>
      </c>
      <c r="M101" s="300">
        <v>100</v>
      </c>
    </row>
    <row r="102" spans="1:13" s="302" customFormat="1" ht="45" x14ac:dyDescent="0.25">
      <c r="A102" s="214" t="s">
        <v>286</v>
      </c>
      <c r="B102" s="266">
        <v>2024</v>
      </c>
      <c r="C102" s="255">
        <v>1375000</v>
      </c>
      <c r="D102" s="255"/>
      <c r="E102" s="266"/>
      <c r="F102" s="260"/>
      <c r="G102" s="309"/>
      <c r="H102" s="310"/>
      <c r="I102" s="311"/>
      <c r="J102" s="257"/>
      <c r="K102" s="266"/>
      <c r="L102" s="255">
        <v>1375000</v>
      </c>
      <c r="M102" s="300">
        <v>100</v>
      </c>
    </row>
    <row r="103" spans="1:13" s="302" customFormat="1" ht="45" x14ac:dyDescent="0.25">
      <c r="A103" s="214" t="s">
        <v>287</v>
      </c>
      <c r="B103" s="266">
        <v>2024</v>
      </c>
      <c r="C103" s="255">
        <v>1000000</v>
      </c>
      <c r="D103" s="255"/>
      <c r="E103" s="266"/>
      <c r="F103" s="260"/>
      <c r="G103" s="309"/>
      <c r="H103" s="310"/>
      <c r="I103" s="311"/>
      <c r="J103" s="257"/>
      <c r="K103" s="266"/>
      <c r="L103" s="255">
        <v>1000000</v>
      </c>
      <c r="M103" s="300">
        <v>100</v>
      </c>
    </row>
    <row r="104" spans="1:13" s="302" customFormat="1" ht="45" x14ac:dyDescent="0.25">
      <c r="A104" s="214" t="s">
        <v>288</v>
      </c>
      <c r="B104" s="261" t="s">
        <v>297</v>
      </c>
      <c r="C104" s="255">
        <v>3025000</v>
      </c>
      <c r="D104" s="255"/>
      <c r="E104" s="266"/>
      <c r="F104" s="260"/>
      <c r="G104" s="309"/>
      <c r="H104" s="310"/>
      <c r="I104" s="311"/>
      <c r="J104" s="257"/>
      <c r="K104" s="266"/>
      <c r="L104" s="255">
        <v>2336888</v>
      </c>
      <c r="M104" s="300">
        <v>77.3</v>
      </c>
    </row>
    <row r="105" spans="1:13" s="302" customFormat="1" ht="60" x14ac:dyDescent="0.25">
      <c r="A105" s="214" t="s">
        <v>289</v>
      </c>
      <c r="B105" s="266">
        <v>2024</v>
      </c>
      <c r="C105" s="255">
        <v>2420000</v>
      </c>
      <c r="D105" s="255"/>
      <c r="E105" s="266"/>
      <c r="F105" s="260"/>
      <c r="G105" s="309"/>
      <c r="H105" s="310"/>
      <c r="I105" s="311"/>
      <c r="J105" s="257"/>
      <c r="K105" s="266"/>
      <c r="L105" s="255">
        <v>2420000</v>
      </c>
      <c r="M105" s="300">
        <v>100</v>
      </c>
    </row>
    <row r="106" spans="1:13" s="302" customFormat="1" ht="45" x14ac:dyDescent="0.25">
      <c r="A106" s="214" t="s">
        <v>290</v>
      </c>
      <c r="B106" s="266">
        <v>2024</v>
      </c>
      <c r="C106" s="255">
        <v>1210000</v>
      </c>
      <c r="D106" s="255"/>
      <c r="E106" s="266"/>
      <c r="F106" s="260"/>
      <c r="G106" s="309"/>
      <c r="H106" s="310"/>
      <c r="I106" s="311"/>
      <c r="J106" s="257"/>
      <c r="K106" s="266"/>
      <c r="L106" s="255">
        <v>1210000</v>
      </c>
      <c r="M106" s="300">
        <v>100</v>
      </c>
    </row>
    <row r="107" spans="1:13" s="302" customFormat="1" ht="60" x14ac:dyDescent="0.25">
      <c r="A107" s="214" t="s">
        <v>291</v>
      </c>
      <c r="B107" s="266">
        <v>2024</v>
      </c>
      <c r="C107" s="255">
        <v>300000</v>
      </c>
      <c r="D107" s="255"/>
      <c r="E107" s="266"/>
      <c r="F107" s="260"/>
      <c r="G107" s="309"/>
      <c r="H107" s="310"/>
      <c r="I107" s="311"/>
      <c r="J107" s="257"/>
      <c r="K107" s="266"/>
      <c r="L107" s="255">
        <v>300000</v>
      </c>
      <c r="M107" s="300">
        <v>100</v>
      </c>
    </row>
    <row r="108" spans="1:13" s="302" customFormat="1" ht="45" x14ac:dyDescent="0.25">
      <c r="A108" s="267" t="s">
        <v>199</v>
      </c>
      <c r="B108" s="261" t="s">
        <v>197</v>
      </c>
      <c r="C108" s="192" t="s">
        <v>386</v>
      </c>
      <c r="D108" s="256">
        <v>189650</v>
      </c>
      <c r="E108" s="309">
        <v>100</v>
      </c>
      <c r="F108" s="255">
        <v>1993226</v>
      </c>
      <c r="G108" s="309">
        <v>42.1</v>
      </c>
      <c r="H108" s="255">
        <v>706915</v>
      </c>
      <c r="I108" s="309">
        <v>100</v>
      </c>
      <c r="J108" s="288"/>
      <c r="K108" s="266"/>
      <c r="L108" s="288"/>
      <c r="M108" s="300"/>
    </row>
    <row r="109" spans="1:13" s="302" customFormat="1" ht="45" x14ac:dyDescent="0.25">
      <c r="A109" s="229" t="s">
        <v>200</v>
      </c>
      <c r="B109" s="261" t="s">
        <v>201</v>
      </c>
      <c r="C109" s="184">
        <v>6803234.5999999996</v>
      </c>
      <c r="D109" s="256">
        <v>2452605.11</v>
      </c>
      <c r="E109" s="309">
        <v>100</v>
      </c>
      <c r="F109" s="255"/>
      <c r="G109" s="309"/>
      <c r="H109" s="282"/>
      <c r="I109" s="309"/>
      <c r="J109" s="255"/>
      <c r="K109" s="266"/>
      <c r="L109" s="289"/>
      <c r="M109" s="300"/>
    </row>
    <row r="110" spans="1:13" s="302" customFormat="1" ht="30" x14ac:dyDescent="0.25">
      <c r="A110" s="229" t="s">
        <v>364</v>
      </c>
      <c r="B110" s="261">
        <v>2022</v>
      </c>
      <c r="C110" s="184">
        <v>356029</v>
      </c>
      <c r="D110" s="256"/>
      <c r="E110" s="266"/>
      <c r="F110" s="255"/>
      <c r="G110" s="309"/>
      <c r="H110" s="256">
        <v>356029</v>
      </c>
      <c r="I110" s="309">
        <v>100</v>
      </c>
      <c r="J110" s="255"/>
      <c r="K110" s="266"/>
      <c r="L110" s="289"/>
      <c r="M110" s="300"/>
    </row>
    <row r="111" spans="1:13" s="302" customFormat="1" ht="45" x14ac:dyDescent="0.25">
      <c r="A111" s="267" t="s">
        <v>202</v>
      </c>
      <c r="B111" s="261" t="s">
        <v>378</v>
      </c>
      <c r="C111" s="252" t="s">
        <v>377</v>
      </c>
      <c r="D111" s="256">
        <v>2700</v>
      </c>
      <c r="E111" s="309">
        <v>100</v>
      </c>
      <c r="F111" s="260">
        <f>1367163-95048+12913</f>
        <v>1285028</v>
      </c>
      <c r="G111" s="309">
        <v>100</v>
      </c>
      <c r="H111" s="310"/>
      <c r="I111" s="311"/>
      <c r="J111" s="255"/>
      <c r="K111" s="266"/>
      <c r="L111" s="290"/>
      <c r="M111" s="300"/>
    </row>
    <row r="112" spans="1:13" s="308" customFormat="1" ht="38.25" x14ac:dyDescent="0.2">
      <c r="A112" s="241" t="s">
        <v>340</v>
      </c>
      <c r="B112" s="210"/>
      <c r="C112" s="312"/>
      <c r="D112" s="313"/>
      <c r="E112" s="314"/>
      <c r="F112" s="315">
        <v>567510</v>
      </c>
      <c r="G112" s="316"/>
      <c r="H112" s="317"/>
      <c r="I112" s="318"/>
      <c r="J112" s="319"/>
      <c r="K112" s="314"/>
      <c r="L112" s="320"/>
      <c r="M112" s="300"/>
    </row>
    <row r="113" spans="1:13" s="302" customFormat="1" ht="50.25" customHeight="1" x14ac:dyDescent="0.25">
      <c r="A113" s="214" t="s">
        <v>203</v>
      </c>
      <c r="B113" s="261">
        <v>2020</v>
      </c>
      <c r="C113" s="188">
        <v>135466.67000000001</v>
      </c>
      <c r="D113" s="256">
        <v>94374.94</v>
      </c>
      <c r="E113" s="309">
        <v>100</v>
      </c>
      <c r="F113" s="258"/>
      <c r="G113" s="309"/>
      <c r="H113" s="310"/>
      <c r="I113" s="311"/>
      <c r="J113" s="255"/>
      <c r="K113" s="266"/>
      <c r="L113" s="283"/>
      <c r="M113" s="300"/>
    </row>
    <row r="114" spans="1:13" s="308" customFormat="1" ht="51" x14ac:dyDescent="0.2">
      <c r="A114" s="236" t="s">
        <v>341</v>
      </c>
      <c r="B114" s="210"/>
      <c r="C114" s="312"/>
      <c r="D114" s="304">
        <v>41091.730000000003</v>
      </c>
      <c r="E114" s="316"/>
      <c r="F114" s="321"/>
      <c r="G114" s="316"/>
      <c r="H114" s="317"/>
      <c r="I114" s="318"/>
      <c r="J114" s="319"/>
      <c r="K114" s="314"/>
      <c r="L114" s="322"/>
      <c r="M114" s="300"/>
    </row>
    <row r="115" spans="1:13" s="302" customFormat="1" ht="60" x14ac:dyDescent="0.25">
      <c r="A115" s="229" t="s">
        <v>204</v>
      </c>
      <c r="B115" s="261" t="s">
        <v>323</v>
      </c>
      <c r="C115" s="256">
        <v>36928182</v>
      </c>
      <c r="D115" s="258">
        <v>3064168.98</v>
      </c>
      <c r="E115" s="309">
        <v>32.299999999999997</v>
      </c>
      <c r="F115" s="258"/>
      <c r="G115" s="309"/>
      <c r="H115" s="310"/>
      <c r="I115" s="311"/>
      <c r="J115" s="256">
        <v>220000</v>
      </c>
      <c r="K115" s="266">
        <v>48.6</v>
      </c>
      <c r="L115" s="256">
        <v>1000000</v>
      </c>
      <c r="M115" s="300">
        <v>51.3</v>
      </c>
    </row>
    <row r="116" spans="1:13" s="308" customFormat="1" ht="63.75" x14ac:dyDescent="0.2">
      <c r="A116" s="236" t="s">
        <v>342</v>
      </c>
      <c r="B116" s="268"/>
      <c r="C116" s="323"/>
      <c r="D116" s="323"/>
      <c r="E116" s="316"/>
      <c r="F116" s="321"/>
      <c r="G116" s="316"/>
      <c r="H116" s="317"/>
      <c r="I116" s="318"/>
      <c r="J116" s="324">
        <v>780000</v>
      </c>
      <c r="K116" s="314"/>
      <c r="L116" s="325"/>
      <c r="M116" s="300"/>
    </row>
    <row r="117" spans="1:13" s="302" customFormat="1" ht="96" customHeight="1" x14ac:dyDescent="0.25">
      <c r="A117" s="269" t="s">
        <v>205</v>
      </c>
      <c r="B117" s="261" t="s">
        <v>324</v>
      </c>
      <c r="C117" s="184" t="s">
        <v>379</v>
      </c>
      <c r="D117" s="258">
        <v>800000</v>
      </c>
      <c r="E117" s="309">
        <v>3</v>
      </c>
      <c r="F117" s="258"/>
      <c r="G117" s="309"/>
      <c r="H117" s="310"/>
      <c r="I117" s="311"/>
      <c r="J117" s="256">
        <v>1000000</v>
      </c>
      <c r="K117" s="266">
        <v>5.0999999999999996</v>
      </c>
      <c r="L117" s="256">
        <v>1000000</v>
      </c>
      <c r="M117" s="300">
        <v>8</v>
      </c>
    </row>
    <row r="118" spans="1:13" s="302" customFormat="1" ht="90" x14ac:dyDescent="0.25">
      <c r="A118" s="269" t="s">
        <v>206</v>
      </c>
      <c r="B118" s="261" t="s">
        <v>324</v>
      </c>
      <c r="C118" s="184" t="s">
        <v>380</v>
      </c>
      <c r="D118" s="258">
        <v>1200000</v>
      </c>
      <c r="E118" s="266">
        <v>2.8</v>
      </c>
      <c r="F118" s="258"/>
      <c r="G118" s="309"/>
      <c r="H118" s="310"/>
      <c r="I118" s="311"/>
      <c r="J118" s="256">
        <v>1000000</v>
      </c>
      <c r="K118" s="266">
        <v>4.0999999999999996</v>
      </c>
      <c r="L118" s="256">
        <v>1000000</v>
      </c>
      <c r="M118" s="300">
        <v>6</v>
      </c>
    </row>
    <row r="119" spans="1:13" s="302" customFormat="1" ht="60" x14ac:dyDescent="0.25">
      <c r="A119" s="214" t="s">
        <v>207</v>
      </c>
      <c r="B119" s="261" t="s">
        <v>220</v>
      </c>
      <c r="C119" s="184" t="s">
        <v>381</v>
      </c>
      <c r="D119" s="258">
        <v>77612.59</v>
      </c>
      <c r="E119" s="309">
        <v>100</v>
      </c>
      <c r="F119" s="258"/>
      <c r="G119" s="309"/>
      <c r="H119" s="310"/>
      <c r="I119" s="311"/>
      <c r="J119" s="256">
        <v>1515800</v>
      </c>
      <c r="K119" s="309">
        <v>100</v>
      </c>
      <c r="L119" s="276"/>
      <c r="M119" s="300"/>
    </row>
    <row r="120" spans="1:13" s="302" customFormat="1" ht="60" x14ac:dyDescent="0.25">
      <c r="A120" s="214" t="s">
        <v>208</v>
      </c>
      <c r="B120" s="261" t="s">
        <v>177</v>
      </c>
      <c r="C120" s="252" t="s">
        <v>382</v>
      </c>
      <c r="D120" s="258">
        <v>87675.520000000004</v>
      </c>
      <c r="E120" s="309">
        <v>100</v>
      </c>
      <c r="F120" s="260">
        <f>2616879-530940</f>
        <v>2085939</v>
      </c>
      <c r="G120" s="309">
        <v>100</v>
      </c>
      <c r="H120" s="310"/>
      <c r="I120" s="311"/>
      <c r="J120" s="255"/>
      <c r="K120" s="266"/>
      <c r="L120" s="276"/>
      <c r="M120" s="300"/>
    </row>
    <row r="121" spans="1:13" s="302" customFormat="1" ht="60" x14ac:dyDescent="0.25">
      <c r="A121" s="269" t="s">
        <v>209</v>
      </c>
      <c r="B121" s="261" t="s">
        <v>177</v>
      </c>
      <c r="C121" s="252" t="s">
        <v>383</v>
      </c>
      <c r="D121" s="258">
        <v>31913.279999999999</v>
      </c>
      <c r="E121" s="309">
        <v>100</v>
      </c>
      <c r="F121" s="260">
        <f>406761-29757</f>
        <v>377004</v>
      </c>
      <c r="G121" s="309">
        <v>100</v>
      </c>
      <c r="H121" s="310"/>
      <c r="I121" s="311"/>
      <c r="J121" s="255"/>
      <c r="K121" s="266"/>
      <c r="L121" s="256"/>
      <c r="M121" s="300"/>
    </row>
    <row r="122" spans="1:13" s="302" customFormat="1" ht="60" x14ac:dyDescent="0.25">
      <c r="A122" s="214" t="s">
        <v>210</v>
      </c>
      <c r="B122" s="261" t="s">
        <v>197</v>
      </c>
      <c r="C122" s="192" t="s">
        <v>387</v>
      </c>
      <c r="D122" s="258">
        <v>85276.33</v>
      </c>
      <c r="E122" s="309">
        <v>100</v>
      </c>
      <c r="F122" s="260">
        <f>1000000+597729</f>
        <v>1597729</v>
      </c>
      <c r="G122" s="309">
        <v>27.8</v>
      </c>
      <c r="H122" s="255">
        <v>4365676</v>
      </c>
      <c r="I122" s="309">
        <v>100</v>
      </c>
      <c r="J122" s="255"/>
      <c r="K122" s="266"/>
      <c r="L122" s="291"/>
      <c r="M122" s="300"/>
    </row>
    <row r="123" spans="1:13" s="302" customFormat="1" ht="140.25" customHeight="1" x14ac:dyDescent="0.25">
      <c r="A123" s="214" t="s">
        <v>211</v>
      </c>
      <c r="B123" s="270" t="s">
        <v>296</v>
      </c>
      <c r="C123" s="192" t="s">
        <v>388</v>
      </c>
      <c r="D123" s="258">
        <v>147811.51999999999</v>
      </c>
      <c r="E123" s="309">
        <v>100</v>
      </c>
      <c r="F123" s="260">
        <v>500000</v>
      </c>
      <c r="G123" s="309">
        <v>27.1</v>
      </c>
      <c r="H123" s="255">
        <v>500000</v>
      </c>
      <c r="I123" s="309">
        <v>47.8</v>
      </c>
      <c r="J123" s="256">
        <v>807246</v>
      </c>
      <c r="K123" s="266">
        <v>81.599999999999994</v>
      </c>
      <c r="L123" s="256">
        <v>439333</v>
      </c>
      <c r="M123" s="300">
        <v>100</v>
      </c>
    </row>
    <row r="124" spans="1:13" s="302" customFormat="1" ht="30" x14ac:dyDescent="0.25">
      <c r="A124" s="267" t="s">
        <v>213</v>
      </c>
      <c r="B124" s="261">
        <v>2021</v>
      </c>
      <c r="C124" s="192">
        <v>441599</v>
      </c>
      <c r="D124" s="258"/>
      <c r="E124" s="309"/>
      <c r="F124" s="260">
        <f>309120-10307-25678</f>
        <v>273135</v>
      </c>
      <c r="G124" s="309">
        <v>100</v>
      </c>
      <c r="H124" s="310"/>
      <c r="I124" s="309"/>
      <c r="J124" s="255"/>
      <c r="K124" s="266"/>
      <c r="L124" s="256"/>
      <c r="M124" s="300"/>
    </row>
    <row r="125" spans="1:13" s="308" customFormat="1" ht="38.25" x14ac:dyDescent="0.2">
      <c r="A125" s="241" t="s">
        <v>343</v>
      </c>
      <c r="B125" s="210"/>
      <c r="C125" s="326"/>
      <c r="D125" s="321"/>
      <c r="E125" s="316"/>
      <c r="F125" s="315">
        <v>145072</v>
      </c>
      <c r="G125" s="316"/>
      <c r="H125" s="317"/>
      <c r="I125" s="316"/>
      <c r="J125" s="319"/>
      <c r="K125" s="314"/>
      <c r="L125" s="279"/>
      <c r="M125" s="305"/>
    </row>
    <row r="126" spans="1:13" s="302" customFormat="1" ht="30" x14ac:dyDescent="0.25">
      <c r="A126" s="267" t="s">
        <v>214</v>
      </c>
      <c r="B126" s="261">
        <v>2021</v>
      </c>
      <c r="C126" s="260">
        <v>497357</v>
      </c>
      <c r="D126" s="258"/>
      <c r="E126" s="309"/>
      <c r="F126" s="260">
        <f>348150-10491-24968</f>
        <v>312691</v>
      </c>
      <c r="G126" s="309">
        <v>100</v>
      </c>
      <c r="H126" s="310"/>
      <c r="I126" s="309"/>
      <c r="J126" s="255"/>
      <c r="K126" s="266"/>
      <c r="L126" s="276"/>
      <c r="M126" s="300"/>
    </row>
    <row r="127" spans="1:13" s="308" customFormat="1" ht="38.25" x14ac:dyDescent="0.2">
      <c r="A127" s="241" t="s">
        <v>346</v>
      </c>
      <c r="B127" s="210"/>
      <c r="C127" s="327"/>
      <c r="D127" s="321"/>
      <c r="E127" s="316"/>
      <c r="F127" s="315">
        <v>160956</v>
      </c>
      <c r="G127" s="316"/>
      <c r="H127" s="317"/>
      <c r="I127" s="318"/>
      <c r="J127" s="319"/>
      <c r="K127" s="314"/>
      <c r="L127" s="279"/>
      <c r="M127" s="305"/>
    </row>
    <row r="128" spans="1:13" s="302" customFormat="1" ht="60" x14ac:dyDescent="0.25">
      <c r="A128" s="229" t="s">
        <v>215</v>
      </c>
      <c r="B128" s="261">
        <v>2021</v>
      </c>
      <c r="C128" s="260">
        <v>537052</v>
      </c>
      <c r="D128" s="258"/>
      <c r="E128" s="309"/>
      <c r="F128" s="260">
        <f>375937-10303-27118</f>
        <v>338516</v>
      </c>
      <c r="G128" s="309">
        <v>100</v>
      </c>
      <c r="H128" s="310"/>
      <c r="I128" s="311"/>
      <c r="J128" s="255"/>
      <c r="K128" s="266"/>
      <c r="L128" s="276"/>
      <c r="M128" s="300"/>
    </row>
    <row r="129" spans="1:13" s="308" customFormat="1" ht="51" x14ac:dyDescent="0.2">
      <c r="A129" s="236" t="s">
        <v>344</v>
      </c>
      <c r="B129" s="210"/>
      <c r="C129" s="327"/>
      <c r="D129" s="321"/>
      <c r="E129" s="316"/>
      <c r="F129" s="315">
        <v>174307</v>
      </c>
      <c r="G129" s="316"/>
      <c r="H129" s="317"/>
      <c r="I129" s="318"/>
      <c r="J129" s="319"/>
      <c r="K129" s="314"/>
      <c r="L129" s="313"/>
      <c r="M129" s="305"/>
    </row>
    <row r="130" spans="1:13" s="302" customFormat="1" ht="66" customHeight="1" x14ac:dyDescent="0.25">
      <c r="A130" s="267" t="s">
        <v>216</v>
      </c>
      <c r="B130" s="261" t="s">
        <v>322</v>
      </c>
      <c r="C130" s="255">
        <v>16891384</v>
      </c>
      <c r="D130" s="258"/>
      <c r="E130" s="309"/>
      <c r="F130" s="260">
        <v>3798169</v>
      </c>
      <c r="G130" s="309">
        <v>100</v>
      </c>
      <c r="H130" s="255">
        <v>3561920</v>
      </c>
      <c r="I130" s="309">
        <v>100</v>
      </c>
      <c r="J130" s="255"/>
      <c r="K130" s="266"/>
      <c r="L130" s="276"/>
      <c r="M130" s="300"/>
    </row>
    <row r="131" spans="1:13" s="308" customFormat="1" ht="51" x14ac:dyDescent="0.2">
      <c r="A131" s="241" t="s">
        <v>345</v>
      </c>
      <c r="B131" s="210"/>
      <c r="C131" s="327"/>
      <c r="D131" s="321"/>
      <c r="E131" s="316"/>
      <c r="F131" s="315">
        <v>5000000</v>
      </c>
      <c r="G131" s="316"/>
      <c r="H131" s="317"/>
      <c r="I131" s="318"/>
      <c r="J131" s="319"/>
      <c r="K131" s="314"/>
      <c r="L131" s="279"/>
      <c r="M131" s="305"/>
    </row>
    <row r="132" spans="1:13" s="302" customFormat="1" ht="75" x14ac:dyDescent="0.25">
      <c r="A132" s="214" t="s">
        <v>217</v>
      </c>
      <c r="B132" s="261" t="s">
        <v>175</v>
      </c>
      <c r="C132" s="260">
        <v>1317809</v>
      </c>
      <c r="D132" s="258"/>
      <c r="E132" s="309"/>
      <c r="F132" s="260">
        <v>1312949</v>
      </c>
      <c r="G132" s="309">
        <v>100</v>
      </c>
      <c r="H132" s="310"/>
      <c r="I132" s="311"/>
      <c r="J132" s="255"/>
      <c r="K132" s="266"/>
      <c r="L132" s="276"/>
      <c r="M132" s="300"/>
    </row>
    <row r="133" spans="1:13" s="302" customFormat="1" ht="75" x14ac:dyDescent="0.25">
      <c r="A133" s="229" t="s">
        <v>218</v>
      </c>
      <c r="B133" s="184" t="s">
        <v>294</v>
      </c>
      <c r="C133" s="184" t="s">
        <v>389</v>
      </c>
      <c r="D133" s="258"/>
      <c r="E133" s="309"/>
      <c r="F133" s="260">
        <v>98216</v>
      </c>
      <c r="G133" s="309">
        <v>100</v>
      </c>
      <c r="H133" s="310"/>
      <c r="I133" s="309"/>
      <c r="J133" s="256">
        <v>780560</v>
      </c>
      <c r="K133" s="309">
        <v>100</v>
      </c>
      <c r="L133" s="276"/>
      <c r="M133" s="300"/>
    </row>
    <row r="134" spans="1:13" s="308" customFormat="1" ht="68.25" customHeight="1" x14ac:dyDescent="0.2">
      <c r="A134" s="236" t="s">
        <v>347</v>
      </c>
      <c r="B134" s="271"/>
      <c r="C134" s="313"/>
      <c r="D134" s="321"/>
      <c r="E134" s="316"/>
      <c r="F134" s="327"/>
      <c r="G134" s="316"/>
      <c r="H134" s="317"/>
      <c r="I134" s="316"/>
      <c r="J134" s="304">
        <v>350000</v>
      </c>
      <c r="K134" s="314"/>
      <c r="L134" s="279"/>
      <c r="M134" s="305"/>
    </row>
    <row r="135" spans="1:13" s="302" customFormat="1" ht="45" x14ac:dyDescent="0.25">
      <c r="A135" s="272" t="s">
        <v>298</v>
      </c>
      <c r="B135" s="261">
        <v>2022</v>
      </c>
      <c r="C135" s="260">
        <v>939862</v>
      </c>
      <c r="D135" s="258"/>
      <c r="E135" s="309"/>
      <c r="F135" s="260"/>
      <c r="G135" s="309"/>
      <c r="H135" s="192">
        <v>657903</v>
      </c>
      <c r="I135" s="309">
        <v>100</v>
      </c>
      <c r="J135" s="255"/>
      <c r="K135" s="266"/>
      <c r="L135" s="276"/>
      <c r="M135" s="300"/>
    </row>
    <row r="136" spans="1:13" s="308" customFormat="1" ht="51" x14ac:dyDescent="0.2">
      <c r="A136" s="273" t="s">
        <v>348</v>
      </c>
      <c r="B136" s="210"/>
      <c r="C136" s="327"/>
      <c r="D136" s="321"/>
      <c r="E136" s="316"/>
      <c r="F136" s="327"/>
      <c r="G136" s="316"/>
      <c r="H136" s="273">
        <v>281959</v>
      </c>
      <c r="I136" s="316"/>
      <c r="J136" s="319"/>
      <c r="K136" s="314"/>
      <c r="L136" s="279"/>
      <c r="M136" s="305"/>
    </row>
    <row r="137" spans="1:13" s="302" customFormat="1" ht="60" x14ac:dyDescent="0.25">
      <c r="A137" s="272" t="s">
        <v>299</v>
      </c>
      <c r="B137" s="261">
        <v>2022</v>
      </c>
      <c r="C137" s="260">
        <v>352836</v>
      </c>
      <c r="D137" s="255"/>
      <c r="E137" s="309"/>
      <c r="F137" s="260"/>
      <c r="G137" s="309"/>
      <c r="H137" s="192">
        <v>246985</v>
      </c>
      <c r="I137" s="309">
        <v>100</v>
      </c>
      <c r="J137" s="255"/>
      <c r="K137" s="266"/>
      <c r="L137" s="276"/>
      <c r="M137" s="300"/>
    </row>
    <row r="138" spans="1:13" s="308" customFormat="1" ht="51" x14ac:dyDescent="0.2">
      <c r="A138" s="273" t="s">
        <v>349</v>
      </c>
      <c r="B138" s="210"/>
      <c r="C138" s="327"/>
      <c r="D138" s="319"/>
      <c r="E138" s="316"/>
      <c r="F138" s="327"/>
      <c r="G138" s="316"/>
      <c r="H138" s="273">
        <v>105851</v>
      </c>
      <c r="I138" s="316"/>
      <c r="J138" s="319"/>
      <c r="K138" s="314"/>
      <c r="L138" s="279"/>
      <c r="M138" s="305"/>
    </row>
    <row r="139" spans="1:13" s="302" customFormat="1" ht="50.25" customHeight="1" x14ac:dyDescent="0.25">
      <c r="A139" s="272" t="s">
        <v>300</v>
      </c>
      <c r="B139" s="261">
        <v>2022</v>
      </c>
      <c r="C139" s="260">
        <v>759914</v>
      </c>
      <c r="D139" s="255"/>
      <c r="E139" s="309"/>
      <c r="F139" s="260"/>
      <c r="G139" s="309"/>
      <c r="H139" s="192">
        <v>531940</v>
      </c>
      <c r="I139" s="309">
        <v>100</v>
      </c>
      <c r="J139" s="255"/>
      <c r="K139" s="266"/>
      <c r="L139" s="276"/>
      <c r="M139" s="300"/>
    </row>
    <row r="140" spans="1:13" s="308" customFormat="1" ht="44.25" customHeight="1" x14ac:dyDescent="0.2">
      <c r="A140" s="273" t="s">
        <v>350</v>
      </c>
      <c r="B140" s="210"/>
      <c r="C140" s="327"/>
      <c r="D140" s="319"/>
      <c r="E140" s="316"/>
      <c r="F140" s="327"/>
      <c r="G140" s="316"/>
      <c r="H140" s="273">
        <v>227974</v>
      </c>
      <c r="I140" s="316"/>
      <c r="J140" s="319"/>
      <c r="K140" s="314"/>
      <c r="L140" s="279"/>
      <c r="M140" s="305"/>
    </row>
    <row r="141" spans="1:13" s="302" customFormat="1" ht="60" x14ac:dyDescent="0.25">
      <c r="A141" s="272" t="s">
        <v>301</v>
      </c>
      <c r="B141" s="261">
        <v>2022</v>
      </c>
      <c r="C141" s="260">
        <v>324790</v>
      </c>
      <c r="D141" s="255"/>
      <c r="E141" s="309"/>
      <c r="F141" s="260"/>
      <c r="G141" s="309"/>
      <c r="H141" s="192">
        <v>227353</v>
      </c>
      <c r="I141" s="309">
        <v>100</v>
      </c>
      <c r="J141" s="255"/>
      <c r="K141" s="266"/>
      <c r="L141" s="276"/>
      <c r="M141" s="300"/>
    </row>
    <row r="142" spans="1:13" s="308" customFormat="1" ht="38.25" x14ac:dyDescent="0.2">
      <c r="A142" s="273" t="s">
        <v>301</v>
      </c>
      <c r="B142" s="210"/>
      <c r="C142" s="327"/>
      <c r="D142" s="319"/>
      <c r="E142" s="316"/>
      <c r="F142" s="327"/>
      <c r="G142" s="316"/>
      <c r="H142" s="273">
        <v>97437</v>
      </c>
      <c r="I142" s="316"/>
      <c r="J142" s="319"/>
      <c r="K142" s="314"/>
      <c r="L142" s="279"/>
      <c r="M142" s="305"/>
    </row>
    <row r="143" spans="1:13" s="302" customFormat="1" ht="30" x14ac:dyDescent="0.25">
      <c r="A143" s="272" t="s">
        <v>302</v>
      </c>
      <c r="B143" s="261">
        <v>2022</v>
      </c>
      <c r="C143" s="260">
        <f>'[1]Проект Перелік 22 23рр '!$H$11</f>
        <v>969937</v>
      </c>
      <c r="D143" s="255"/>
      <c r="E143" s="309"/>
      <c r="F143" s="260"/>
      <c r="G143" s="309"/>
      <c r="H143" s="192">
        <v>678956</v>
      </c>
      <c r="I143" s="309">
        <v>100</v>
      </c>
      <c r="J143" s="255"/>
      <c r="K143" s="266"/>
      <c r="L143" s="276"/>
      <c r="M143" s="300"/>
    </row>
    <row r="144" spans="1:13" s="308" customFormat="1" ht="38.25" x14ac:dyDescent="0.2">
      <c r="A144" s="273" t="s">
        <v>351</v>
      </c>
      <c r="B144" s="210"/>
      <c r="C144" s="327"/>
      <c r="D144" s="319"/>
      <c r="E144" s="316"/>
      <c r="F144" s="327"/>
      <c r="G144" s="316"/>
      <c r="H144" s="273">
        <v>290981</v>
      </c>
      <c r="I144" s="316"/>
      <c r="J144" s="319"/>
      <c r="K144" s="314"/>
      <c r="L144" s="279"/>
      <c r="M144" s="305"/>
    </row>
    <row r="145" spans="1:13" s="302" customFormat="1" ht="45" x14ac:dyDescent="0.25">
      <c r="A145" s="272" t="s">
        <v>303</v>
      </c>
      <c r="B145" s="261">
        <v>2022</v>
      </c>
      <c r="C145" s="260">
        <v>1000000</v>
      </c>
      <c r="D145" s="255"/>
      <c r="E145" s="309"/>
      <c r="F145" s="260"/>
      <c r="G145" s="309"/>
      <c r="H145" s="192">
        <v>700000</v>
      </c>
      <c r="I145" s="309">
        <v>100</v>
      </c>
      <c r="J145" s="255"/>
      <c r="K145" s="266"/>
      <c r="L145" s="276"/>
      <c r="M145" s="300"/>
    </row>
    <row r="146" spans="1:13" s="308" customFormat="1" ht="38.25" x14ac:dyDescent="0.2">
      <c r="A146" s="273" t="s">
        <v>352</v>
      </c>
      <c r="B146" s="210"/>
      <c r="C146" s="327"/>
      <c r="D146" s="319"/>
      <c r="E146" s="316"/>
      <c r="F146" s="327"/>
      <c r="G146" s="316"/>
      <c r="H146" s="273">
        <v>300000</v>
      </c>
      <c r="I146" s="316"/>
      <c r="J146" s="319"/>
      <c r="K146" s="314"/>
      <c r="L146" s="279"/>
      <c r="M146" s="305"/>
    </row>
    <row r="147" spans="1:13" s="302" customFormat="1" ht="60" x14ac:dyDescent="0.25">
      <c r="A147" s="272" t="s">
        <v>304</v>
      </c>
      <c r="B147" s="261">
        <v>2022</v>
      </c>
      <c r="C147" s="260">
        <v>1600000</v>
      </c>
      <c r="D147" s="255"/>
      <c r="E147" s="309"/>
      <c r="F147" s="260"/>
      <c r="G147" s="309"/>
      <c r="H147" s="192">
        <v>1120000</v>
      </c>
      <c r="I147" s="309">
        <v>100</v>
      </c>
      <c r="J147" s="255"/>
      <c r="K147" s="266"/>
      <c r="L147" s="276"/>
      <c r="M147" s="300"/>
    </row>
    <row r="148" spans="1:13" s="308" customFormat="1" ht="51" x14ac:dyDescent="0.2">
      <c r="A148" s="273" t="s">
        <v>353</v>
      </c>
      <c r="B148" s="210"/>
      <c r="C148" s="327"/>
      <c r="D148" s="319"/>
      <c r="E148" s="316"/>
      <c r="F148" s="327"/>
      <c r="G148" s="316"/>
      <c r="H148" s="273">
        <v>480000</v>
      </c>
      <c r="I148" s="316"/>
      <c r="J148" s="319"/>
      <c r="K148" s="314"/>
      <c r="L148" s="279"/>
      <c r="M148" s="305"/>
    </row>
    <row r="149" spans="1:13" s="302" customFormat="1" ht="60" x14ac:dyDescent="0.25">
      <c r="A149" s="214" t="s">
        <v>305</v>
      </c>
      <c r="B149" s="261">
        <v>2022</v>
      </c>
      <c r="C149" s="260">
        <v>100000</v>
      </c>
      <c r="D149" s="255"/>
      <c r="E149" s="309"/>
      <c r="F149" s="260"/>
      <c r="G149" s="309"/>
      <c r="H149" s="192">
        <v>100000</v>
      </c>
      <c r="I149" s="309">
        <v>100</v>
      </c>
      <c r="J149" s="255"/>
      <c r="K149" s="266"/>
      <c r="L149" s="276"/>
      <c r="M149" s="300"/>
    </row>
    <row r="150" spans="1:13" s="302" customFormat="1" ht="60" x14ac:dyDescent="0.25">
      <c r="A150" s="214" t="s">
        <v>306</v>
      </c>
      <c r="B150" s="261">
        <v>2022</v>
      </c>
      <c r="C150" s="260">
        <v>1700000</v>
      </c>
      <c r="D150" s="255"/>
      <c r="E150" s="309"/>
      <c r="F150" s="260"/>
      <c r="G150" s="309"/>
      <c r="H150" s="192">
        <v>1700000</v>
      </c>
      <c r="I150" s="309">
        <v>100</v>
      </c>
      <c r="J150" s="255"/>
      <c r="K150" s="266"/>
      <c r="L150" s="276"/>
      <c r="M150" s="300"/>
    </row>
    <row r="151" spans="1:13" s="302" customFormat="1" ht="45" x14ac:dyDescent="0.25">
      <c r="A151" s="272" t="s">
        <v>307</v>
      </c>
      <c r="B151" s="261" t="s">
        <v>325</v>
      </c>
      <c r="C151" s="256">
        <v>4800810</v>
      </c>
      <c r="D151" s="255"/>
      <c r="E151" s="309"/>
      <c r="F151" s="260"/>
      <c r="G151" s="309"/>
      <c r="H151" s="310"/>
      <c r="I151" s="309"/>
      <c r="J151" s="256">
        <v>637000</v>
      </c>
      <c r="K151" s="309">
        <v>19</v>
      </c>
      <c r="L151" s="256">
        <v>700000</v>
      </c>
      <c r="M151" s="300">
        <v>39.799999999999997</v>
      </c>
    </row>
    <row r="152" spans="1:13" s="308" customFormat="1" ht="51" x14ac:dyDescent="0.2">
      <c r="A152" s="273" t="s">
        <v>358</v>
      </c>
      <c r="B152" s="210"/>
      <c r="C152" s="313"/>
      <c r="D152" s="319"/>
      <c r="E152" s="316"/>
      <c r="F152" s="327"/>
      <c r="G152" s="316"/>
      <c r="H152" s="317"/>
      <c r="I152" s="316"/>
      <c r="J152" s="304">
        <v>273000</v>
      </c>
      <c r="K152" s="314"/>
      <c r="L152" s="304">
        <v>300000</v>
      </c>
      <c r="M152" s="305"/>
    </row>
    <row r="153" spans="1:13" s="302" customFormat="1" ht="60" x14ac:dyDescent="0.25">
      <c r="A153" s="214" t="s">
        <v>308</v>
      </c>
      <c r="B153" s="266">
        <v>2023</v>
      </c>
      <c r="C153" s="256">
        <v>100000</v>
      </c>
      <c r="D153" s="255"/>
      <c r="E153" s="309"/>
      <c r="F153" s="260"/>
      <c r="G153" s="309"/>
      <c r="H153" s="310"/>
      <c r="I153" s="309"/>
      <c r="J153" s="256">
        <v>100000</v>
      </c>
      <c r="K153" s="309">
        <v>100</v>
      </c>
      <c r="L153" s="276"/>
      <c r="M153" s="300"/>
    </row>
    <row r="154" spans="1:13" s="302" customFormat="1" ht="45" x14ac:dyDescent="0.25">
      <c r="A154" s="214" t="s">
        <v>309</v>
      </c>
      <c r="B154" s="266">
        <v>2023</v>
      </c>
      <c r="C154" s="256">
        <v>911398</v>
      </c>
      <c r="D154" s="255"/>
      <c r="E154" s="309"/>
      <c r="F154" s="260"/>
      <c r="G154" s="309"/>
      <c r="H154" s="310"/>
      <c r="I154" s="309"/>
      <c r="J154" s="256">
        <v>911398</v>
      </c>
      <c r="K154" s="309">
        <v>100</v>
      </c>
      <c r="L154" s="276"/>
      <c r="M154" s="300"/>
    </row>
    <row r="155" spans="1:13" s="302" customFormat="1" ht="45" x14ac:dyDescent="0.25">
      <c r="A155" s="214" t="s">
        <v>310</v>
      </c>
      <c r="B155" s="266">
        <v>2023</v>
      </c>
      <c r="C155" s="256">
        <v>464208</v>
      </c>
      <c r="D155" s="255"/>
      <c r="E155" s="309"/>
      <c r="F155" s="260"/>
      <c r="G155" s="309"/>
      <c r="H155" s="310"/>
      <c r="I155" s="309"/>
      <c r="J155" s="256">
        <v>464208</v>
      </c>
      <c r="K155" s="309">
        <v>100</v>
      </c>
      <c r="L155" s="276"/>
      <c r="M155" s="300"/>
    </row>
    <row r="156" spans="1:13" s="302" customFormat="1" ht="75" x14ac:dyDescent="0.25">
      <c r="A156" s="214" t="s">
        <v>311</v>
      </c>
      <c r="B156" s="266">
        <v>2023</v>
      </c>
      <c r="C156" s="256">
        <v>1204387</v>
      </c>
      <c r="D156" s="255"/>
      <c r="E156" s="309"/>
      <c r="F156" s="260"/>
      <c r="G156" s="309"/>
      <c r="H156" s="310"/>
      <c r="I156" s="309"/>
      <c r="J156" s="256">
        <v>1204387</v>
      </c>
      <c r="K156" s="309">
        <v>100</v>
      </c>
      <c r="L156" s="276"/>
      <c r="M156" s="300"/>
    </row>
    <row r="157" spans="1:13" s="302" customFormat="1" ht="45" x14ac:dyDescent="0.25">
      <c r="A157" s="214" t="s">
        <v>312</v>
      </c>
      <c r="B157" s="266">
        <v>2023</v>
      </c>
      <c r="C157" s="256">
        <v>508250</v>
      </c>
      <c r="D157" s="255"/>
      <c r="E157" s="309"/>
      <c r="F157" s="260"/>
      <c r="G157" s="309"/>
      <c r="H157" s="310"/>
      <c r="I157" s="309"/>
      <c r="J157" s="256">
        <v>508250</v>
      </c>
      <c r="K157" s="309">
        <v>100</v>
      </c>
      <c r="L157" s="276"/>
      <c r="M157" s="300"/>
    </row>
    <row r="158" spans="1:13" s="302" customFormat="1" ht="30" x14ac:dyDescent="0.25">
      <c r="A158" s="214" t="s">
        <v>313</v>
      </c>
      <c r="B158" s="266">
        <v>2023</v>
      </c>
      <c r="C158" s="256">
        <v>243662</v>
      </c>
      <c r="D158" s="255"/>
      <c r="E158" s="309"/>
      <c r="F158" s="260"/>
      <c r="G158" s="309"/>
      <c r="H158" s="310"/>
      <c r="I158" s="309"/>
      <c r="J158" s="256">
        <v>243662</v>
      </c>
      <c r="K158" s="309">
        <v>100</v>
      </c>
      <c r="L158" s="256"/>
      <c r="M158" s="300"/>
    </row>
    <row r="159" spans="1:13" s="302" customFormat="1" ht="45" x14ac:dyDescent="0.25">
      <c r="A159" s="214" t="s">
        <v>314</v>
      </c>
      <c r="B159" s="270" t="s">
        <v>297</v>
      </c>
      <c r="C159" s="256">
        <v>1500000</v>
      </c>
      <c r="D159" s="255"/>
      <c r="E159" s="309"/>
      <c r="F159" s="260"/>
      <c r="G159" s="309"/>
      <c r="H159" s="310"/>
      <c r="I159" s="309"/>
      <c r="J159" s="255"/>
      <c r="K159" s="266"/>
      <c r="L159" s="256">
        <v>900000</v>
      </c>
      <c r="M159" s="300">
        <v>60</v>
      </c>
    </row>
    <row r="160" spans="1:13" s="302" customFormat="1" ht="60" x14ac:dyDescent="0.25">
      <c r="A160" s="214" t="s">
        <v>315</v>
      </c>
      <c r="B160" s="266">
        <v>2024</v>
      </c>
      <c r="C160" s="256">
        <v>728224</v>
      </c>
      <c r="D160" s="255"/>
      <c r="E160" s="309"/>
      <c r="F160" s="260"/>
      <c r="G160" s="309"/>
      <c r="H160" s="310"/>
      <c r="I160" s="309"/>
      <c r="J160" s="255"/>
      <c r="K160" s="266"/>
      <c r="L160" s="256">
        <v>728224</v>
      </c>
      <c r="M160" s="300">
        <v>100</v>
      </c>
    </row>
    <row r="161" spans="1:13" s="302" customFormat="1" ht="50.25" customHeight="1" x14ac:dyDescent="0.25">
      <c r="A161" s="214" t="s">
        <v>316</v>
      </c>
      <c r="B161" s="266">
        <v>2024</v>
      </c>
      <c r="C161" s="256">
        <v>1000000</v>
      </c>
      <c r="D161" s="255"/>
      <c r="E161" s="309"/>
      <c r="F161" s="260"/>
      <c r="G161" s="309"/>
      <c r="H161" s="310"/>
      <c r="I161" s="309"/>
      <c r="J161" s="255"/>
      <c r="K161" s="266"/>
      <c r="L161" s="256">
        <v>1000000</v>
      </c>
      <c r="M161" s="300">
        <v>100</v>
      </c>
    </row>
    <row r="162" spans="1:13" s="302" customFormat="1" ht="60" x14ac:dyDescent="0.25">
      <c r="A162" s="214" t="s">
        <v>317</v>
      </c>
      <c r="B162" s="266">
        <v>2024</v>
      </c>
      <c r="C162" s="256">
        <v>1175844</v>
      </c>
      <c r="D162" s="255"/>
      <c r="E162" s="309"/>
      <c r="F162" s="260"/>
      <c r="G162" s="309"/>
      <c r="H162" s="310"/>
      <c r="I162" s="309"/>
      <c r="J162" s="255"/>
      <c r="K162" s="266"/>
      <c r="L162" s="256">
        <v>1175844</v>
      </c>
      <c r="M162" s="300">
        <v>100</v>
      </c>
    </row>
    <row r="163" spans="1:13" s="302" customFormat="1" ht="60" x14ac:dyDescent="0.25">
      <c r="A163" s="214" t="s">
        <v>318</v>
      </c>
      <c r="B163" s="266">
        <v>2024</v>
      </c>
      <c r="C163" s="256">
        <v>80000</v>
      </c>
      <c r="D163" s="255"/>
      <c r="E163" s="309"/>
      <c r="F163" s="260"/>
      <c r="G163" s="309"/>
      <c r="H163" s="310"/>
      <c r="I163" s="309"/>
      <c r="J163" s="255"/>
      <c r="K163" s="266"/>
      <c r="L163" s="256">
        <v>80000</v>
      </c>
      <c r="M163" s="300">
        <v>100</v>
      </c>
    </row>
    <row r="164" spans="1:13" s="302" customFormat="1" ht="60" x14ac:dyDescent="0.25">
      <c r="A164" s="214" t="s">
        <v>319</v>
      </c>
      <c r="B164" s="266">
        <v>2024</v>
      </c>
      <c r="C164" s="256">
        <v>1858492</v>
      </c>
      <c r="D164" s="255"/>
      <c r="E164" s="309"/>
      <c r="F164" s="260"/>
      <c r="G164" s="309"/>
      <c r="H164" s="310"/>
      <c r="I164" s="309"/>
      <c r="J164" s="255"/>
      <c r="K164" s="266"/>
      <c r="L164" s="256">
        <v>1858492</v>
      </c>
      <c r="M164" s="300">
        <v>100</v>
      </c>
    </row>
    <row r="165" spans="1:13" s="302" customFormat="1" ht="120" x14ac:dyDescent="0.25">
      <c r="A165" s="214" t="s">
        <v>320</v>
      </c>
      <c r="B165" s="261" t="s">
        <v>297</v>
      </c>
      <c r="C165" s="256">
        <v>3278568</v>
      </c>
      <c r="D165" s="255"/>
      <c r="E165" s="309"/>
      <c r="F165" s="260"/>
      <c r="G165" s="309"/>
      <c r="H165" s="310"/>
      <c r="I165" s="309"/>
      <c r="J165" s="255"/>
      <c r="K165" s="266"/>
      <c r="L165" s="256">
        <v>618290</v>
      </c>
      <c r="M165" s="300">
        <v>18.899999999999999</v>
      </c>
    </row>
    <row r="166" spans="1:13" s="302" customFormat="1" ht="78.75" customHeight="1" x14ac:dyDescent="0.25">
      <c r="A166" s="214" t="s">
        <v>321</v>
      </c>
      <c r="B166" s="266">
        <v>2024</v>
      </c>
      <c r="C166" s="256">
        <v>1224728</v>
      </c>
      <c r="D166" s="255"/>
      <c r="E166" s="309"/>
      <c r="F166" s="260"/>
      <c r="G166" s="309"/>
      <c r="H166" s="310"/>
      <c r="I166" s="309"/>
      <c r="J166" s="255"/>
      <c r="K166" s="266"/>
      <c r="L166" s="256">
        <v>1224728</v>
      </c>
      <c r="M166" s="300">
        <v>100</v>
      </c>
    </row>
    <row r="167" spans="1:13" s="302" customFormat="1" ht="36.75" customHeight="1" x14ac:dyDescent="0.25">
      <c r="A167" s="229" t="s">
        <v>221</v>
      </c>
      <c r="B167" s="274" t="s">
        <v>175</v>
      </c>
      <c r="C167" s="255">
        <v>4948978</v>
      </c>
      <c r="D167" s="258">
        <v>821703.76</v>
      </c>
      <c r="E167" s="309">
        <v>24</v>
      </c>
      <c r="F167" s="255">
        <v>3243014</v>
      </c>
      <c r="G167" s="309">
        <v>100</v>
      </c>
      <c r="H167" s="310"/>
      <c r="I167" s="309"/>
      <c r="J167" s="255"/>
      <c r="K167" s="266"/>
      <c r="L167" s="256"/>
      <c r="M167" s="300"/>
    </row>
    <row r="168" spans="1:13" s="302" customFormat="1" ht="60" x14ac:dyDescent="0.25">
      <c r="A168" s="229" t="s">
        <v>222</v>
      </c>
      <c r="B168" s="261" t="s">
        <v>223</v>
      </c>
      <c r="C168" s="258">
        <v>12315355</v>
      </c>
      <c r="D168" s="258">
        <f>400000-6285-10442</f>
        <v>383273</v>
      </c>
      <c r="E168" s="309">
        <v>97.4</v>
      </c>
      <c r="F168" s="258"/>
      <c r="G168" s="309"/>
      <c r="H168" s="310"/>
      <c r="I168" s="309"/>
      <c r="J168" s="255"/>
      <c r="K168" s="266"/>
      <c r="L168" s="256"/>
      <c r="M168" s="300"/>
    </row>
    <row r="169" spans="1:13" s="302" customFormat="1" ht="105" x14ac:dyDescent="0.25">
      <c r="A169" s="214" t="s">
        <v>224</v>
      </c>
      <c r="B169" s="261" t="s">
        <v>176</v>
      </c>
      <c r="C169" s="258">
        <v>3103323.06</v>
      </c>
      <c r="D169" s="258">
        <v>3059257.36</v>
      </c>
      <c r="E169" s="309">
        <v>100</v>
      </c>
      <c r="F169" s="258"/>
      <c r="G169" s="309"/>
      <c r="H169" s="310"/>
      <c r="I169" s="311"/>
      <c r="J169" s="255"/>
      <c r="K169" s="266"/>
      <c r="L169" s="301"/>
      <c r="M169" s="300"/>
    </row>
    <row r="170" spans="1:13" s="302" customFormat="1" ht="60" x14ac:dyDescent="0.25">
      <c r="A170" s="214" t="s">
        <v>225</v>
      </c>
      <c r="B170" s="261" t="s">
        <v>176</v>
      </c>
      <c r="C170" s="258">
        <v>694356.01</v>
      </c>
      <c r="D170" s="258">
        <v>667087.44999999995</v>
      </c>
      <c r="E170" s="309">
        <v>100</v>
      </c>
      <c r="F170" s="258"/>
      <c r="G170" s="309"/>
      <c r="H170" s="310"/>
      <c r="I170" s="311"/>
      <c r="J170" s="255"/>
      <c r="K170" s="266"/>
      <c r="L170" s="301"/>
      <c r="M170" s="300"/>
    </row>
    <row r="171" spans="1:13" s="302" customFormat="1" ht="60" x14ac:dyDescent="0.25">
      <c r="A171" s="269" t="s">
        <v>226</v>
      </c>
      <c r="B171" s="261" t="s">
        <v>296</v>
      </c>
      <c r="C171" s="184" t="s">
        <v>384</v>
      </c>
      <c r="D171" s="258">
        <v>28013.83</v>
      </c>
      <c r="E171" s="309">
        <v>100</v>
      </c>
      <c r="F171" s="258"/>
      <c r="G171" s="309"/>
      <c r="H171" s="310"/>
      <c r="I171" s="311"/>
      <c r="J171" s="255"/>
      <c r="K171" s="266"/>
      <c r="L171" s="256">
        <v>921987</v>
      </c>
      <c r="M171" s="300">
        <v>100</v>
      </c>
    </row>
    <row r="172" spans="1:13" s="302" customFormat="1" ht="45" x14ac:dyDescent="0.25">
      <c r="A172" s="214" t="s">
        <v>227</v>
      </c>
      <c r="B172" s="261">
        <v>2020</v>
      </c>
      <c r="C172" s="258">
        <v>438774.06</v>
      </c>
      <c r="D172" s="258">
        <v>438774.06</v>
      </c>
      <c r="E172" s="309">
        <v>100</v>
      </c>
      <c r="F172" s="258"/>
      <c r="G172" s="309"/>
      <c r="H172" s="310"/>
      <c r="I172" s="311"/>
      <c r="J172" s="255"/>
      <c r="K172" s="266"/>
      <c r="L172" s="301"/>
      <c r="M172" s="300"/>
    </row>
    <row r="173" spans="1:13" s="302" customFormat="1" ht="60" x14ac:dyDescent="0.25">
      <c r="A173" s="267" t="s">
        <v>228</v>
      </c>
      <c r="B173" s="275">
        <v>2021</v>
      </c>
      <c r="C173" s="255">
        <v>969049</v>
      </c>
      <c r="D173" s="255"/>
      <c r="E173" s="309"/>
      <c r="F173" s="255">
        <v>834307</v>
      </c>
      <c r="G173" s="309">
        <v>100</v>
      </c>
      <c r="H173" s="310"/>
      <c r="I173" s="311"/>
      <c r="J173" s="255"/>
      <c r="K173" s="266"/>
      <c r="L173" s="301"/>
      <c r="M173" s="300"/>
    </row>
    <row r="174" spans="1:13" s="308" customFormat="1" ht="51" x14ac:dyDescent="0.2">
      <c r="A174" s="241" t="s">
        <v>354</v>
      </c>
      <c r="B174" s="278"/>
      <c r="C174" s="319"/>
      <c r="D174" s="319"/>
      <c r="E174" s="316"/>
      <c r="F174" s="324">
        <v>93000</v>
      </c>
      <c r="G174" s="316"/>
      <c r="H174" s="317"/>
      <c r="I174" s="318"/>
      <c r="J174" s="319"/>
      <c r="K174" s="314"/>
      <c r="L174" s="281"/>
      <c r="M174" s="305"/>
    </row>
    <row r="175" spans="1:13" s="302" customFormat="1" ht="90" x14ac:dyDescent="0.25">
      <c r="A175" s="267" t="s">
        <v>229</v>
      </c>
      <c r="B175" s="275">
        <v>2021</v>
      </c>
      <c r="C175" s="255">
        <v>266753</v>
      </c>
      <c r="D175" s="255"/>
      <c r="E175" s="309"/>
      <c r="F175" s="255">
        <v>254838</v>
      </c>
      <c r="G175" s="309">
        <v>100</v>
      </c>
      <c r="H175" s="310"/>
      <c r="I175" s="311"/>
      <c r="J175" s="255"/>
      <c r="K175" s="266"/>
      <c r="L175" s="301"/>
      <c r="M175" s="300"/>
    </row>
    <row r="176" spans="1:13" s="302" customFormat="1" ht="60" x14ac:dyDescent="0.25">
      <c r="A176" s="229" t="s">
        <v>230</v>
      </c>
      <c r="B176" s="275">
        <v>2021</v>
      </c>
      <c r="C176" s="255">
        <v>680000</v>
      </c>
      <c r="D176" s="255"/>
      <c r="E176" s="309"/>
      <c r="F176" s="255">
        <v>660000</v>
      </c>
      <c r="G176" s="309">
        <v>100</v>
      </c>
      <c r="H176" s="310"/>
      <c r="I176" s="311"/>
      <c r="J176" s="255"/>
      <c r="K176" s="266"/>
      <c r="L176" s="301"/>
      <c r="M176" s="300"/>
    </row>
    <row r="177" spans="1:13" s="308" customFormat="1" ht="51" x14ac:dyDescent="0.2">
      <c r="A177" s="236" t="s">
        <v>355</v>
      </c>
      <c r="B177" s="279"/>
      <c r="C177" s="313"/>
      <c r="D177" s="319"/>
      <c r="E177" s="316"/>
      <c r="F177" s="324">
        <v>20000</v>
      </c>
      <c r="G177" s="316"/>
      <c r="H177" s="317"/>
      <c r="I177" s="318"/>
      <c r="J177" s="319"/>
      <c r="K177" s="314"/>
      <c r="L177" s="281"/>
      <c r="M177" s="305"/>
    </row>
    <row r="178" spans="1:13" s="302" customFormat="1" ht="90" x14ac:dyDescent="0.25">
      <c r="A178" s="267" t="s">
        <v>326</v>
      </c>
      <c r="B178" s="261" t="s">
        <v>198</v>
      </c>
      <c r="C178" s="260">
        <v>3022894</v>
      </c>
      <c r="D178" s="255"/>
      <c r="E178" s="309"/>
      <c r="F178" s="292"/>
      <c r="G178" s="309"/>
      <c r="H178" s="260">
        <v>2972894</v>
      </c>
      <c r="I178" s="309">
        <v>100</v>
      </c>
      <c r="J178" s="255"/>
      <c r="K178" s="266"/>
      <c r="L178" s="301"/>
      <c r="M178" s="300"/>
    </row>
    <row r="179" spans="1:13" s="302" customFormat="1" ht="45" x14ac:dyDescent="0.25">
      <c r="A179" s="277" t="s">
        <v>327</v>
      </c>
      <c r="B179" s="261">
        <v>2022</v>
      </c>
      <c r="C179" s="260">
        <v>280000</v>
      </c>
      <c r="D179" s="255"/>
      <c r="E179" s="309"/>
      <c r="F179" s="255"/>
      <c r="G179" s="309"/>
      <c r="H179" s="192">
        <v>252000</v>
      </c>
      <c r="I179" s="309">
        <v>100</v>
      </c>
      <c r="J179" s="255"/>
      <c r="K179" s="266"/>
      <c r="L179" s="301"/>
      <c r="M179" s="300"/>
    </row>
    <row r="180" spans="1:13" s="308" customFormat="1" ht="38.25" x14ac:dyDescent="0.2">
      <c r="A180" s="280" t="s">
        <v>356</v>
      </c>
      <c r="B180" s="210"/>
      <c r="C180" s="327"/>
      <c r="D180" s="319"/>
      <c r="E180" s="316"/>
      <c r="F180" s="319"/>
      <c r="G180" s="316"/>
      <c r="H180" s="273">
        <v>28000</v>
      </c>
      <c r="I180" s="316"/>
      <c r="J180" s="319"/>
      <c r="K180" s="314"/>
      <c r="L180" s="281"/>
      <c r="M180" s="305"/>
    </row>
    <row r="181" spans="1:13" s="302" customFormat="1" ht="45" x14ac:dyDescent="0.25">
      <c r="A181" s="277" t="s">
        <v>328</v>
      </c>
      <c r="B181" s="261">
        <v>2022</v>
      </c>
      <c r="C181" s="260">
        <v>300000</v>
      </c>
      <c r="D181" s="255"/>
      <c r="E181" s="309"/>
      <c r="F181" s="255"/>
      <c r="G181" s="309"/>
      <c r="H181" s="192">
        <v>270000</v>
      </c>
      <c r="I181" s="309">
        <v>100</v>
      </c>
      <c r="J181" s="255"/>
      <c r="K181" s="266"/>
      <c r="L181" s="301"/>
      <c r="M181" s="300"/>
    </row>
    <row r="182" spans="1:13" s="308" customFormat="1" ht="38.25" x14ac:dyDescent="0.2">
      <c r="A182" s="280" t="s">
        <v>357</v>
      </c>
      <c r="B182" s="210"/>
      <c r="C182" s="327"/>
      <c r="D182" s="319"/>
      <c r="E182" s="316"/>
      <c r="F182" s="319"/>
      <c r="G182" s="316"/>
      <c r="H182" s="273">
        <v>30000</v>
      </c>
      <c r="I182" s="318"/>
      <c r="J182" s="319"/>
      <c r="K182" s="314"/>
      <c r="L182" s="281"/>
      <c r="M182" s="305"/>
    </row>
    <row r="183" spans="1:13" s="302" customFormat="1" ht="50.25" customHeight="1" x14ac:dyDescent="0.25">
      <c r="A183" s="229" t="s">
        <v>329</v>
      </c>
      <c r="B183" s="261">
        <v>2022</v>
      </c>
      <c r="C183" s="260">
        <v>1380000</v>
      </c>
      <c r="D183" s="255"/>
      <c r="E183" s="309"/>
      <c r="F183" s="255"/>
      <c r="G183" s="309"/>
      <c r="H183" s="192">
        <v>1380000</v>
      </c>
      <c r="I183" s="309">
        <v>100</v>
      </c>
      <c r="J183" s="255"/>
      <c r="K183" s="266"/>
      <c r="L183" s="301"/>
      <c r="M183" s="300"/>
    </row>
    <row r="184" spans="1:13" s="302" customFormat="1" ht="60" x14ac:dyDescent="0.25">
      <c r="A184" s="229" t="s">
        <v>330</v>
      </c>
      <c r="B184" s="261">
        <v>2022</v>
      </c>
      <c r="C184" s="260">
        <v>380000</v>
      </c>
      <c r="D184" s="255"/>
      <c r="E184" s="309"/>
      <c r="F184" s="255"/>
      <c r="G184" s="309"/>
      <c r="H184" s="192">
        <v>380000</v>
      </c>
      <c r="I184" s="309">
        <v>100</v>
      </c>
      <c r="J184" s="255"/>
      <c r="K184" s="266"/>
      <c r="L184" s="301"/>
      <c r="M184" s="300"/>
    </row>
    <row r="185" spans="1:13" s="302" customFormat="1" ht="90" x14ac:dyDescent="0.25">
      <c r="A185" s="214" t="s">
        <v>331</v>
      </c>
      <c r="B185" s="261" t="s">
        <v>339</v>
      </c>
      <c r="C185" s="256">
        <v>1396050</v>
      </c>
      <c r="D185" s="255"/>
      <c r="E185" s="309"/>
      <c r="F185" s="255"/>
      <c r="G185" s="309"/>
      <c r="H185" s="310"/>
      <c r="I185" s="311"/>
      <c r="J185" s="255"/>
      <c r="K185" s="266"/>
      <c r="L185" s="255">
        <v>1368958</v>
      </c>
      <c r="M185" s="300">
        <v>100</v>
      </c>
    </row>
    <row r="186" spans="1:13" s="302" customFormat="1" ht="81.75" customHeight="1" x14ac:dyDescent="0.25">
      <c r="A186" s="214" t="s">
        <v>332</v>
      </c>
      <c r="B186" s="266">
        <v>2023</v>
      </c>
      <c r="C186" s="256">
        <v>2400000</v>
      </c>
      <c r="D186" s="255"/>
      <c r="E186" s="309"/>
      <c r="F186" s="255"/>
      <c r="G186" s="309"/>
      <c r="H186" s="310"/>
      <c r="I186" s="311"/>
      <c r="J186" s="256">
        <v>2400000</v>
      </c>
      <c r="K186" s="309">
        <v>100</v>
      </c>
      <c r="L186" s="301"/>
      <c r="M186" s="300"/>
    </row>
    <row r="187" spans="1:13" s="302" customFormat="1" ht="75" x14ac:dyDescent="0.25">
      <c r="A187" s="214" t="s">
        <v>333</v>
      </c>
      <c r="B187" s="266">
        <v>2023</v>
      </c>
      <c r="C187" s="256">
        <v>2300000</v>
      </c>
      <c r="D187" s="255"/>
      <c r="E187" s="309"/>
      <c r="F187" s="255"/>
      <c r="G187" s="309"/>
      <c r="H187" s="310"/>
      <c r="I187" s="311"/>
      <c r="J187" s="256">
        <v>2300000</v>
      </c>
      <c r="K187" s="309">
        <v>100</v>
      </c>
      <c r="L187" s="301"/>
      <c r="M187" s="300"/>
    </row>
    <row r="188" spans="1:13" s="302" customFormat="1" ht="60" x14ac:dyDescent="0.25">
      <c r="A188" s="229" t="s">
        <v>334</v>
      </c>
      <c r="B188" s="261">
        <v>2024</v>
      </c>
      <c r="C188" s="256">
        <v>75000</v>
      </c>
      <c r="D188" s="255"/>
      <c r="E188" s="309"/>
      <c r="F188" s="255"/>
      <c r="G188" s="309"/>
      <c r="H188" s="310"/>
      <c r="I188" s="311"/>
      <c r="J188" s="255"/>
      <c r="K188" s="266"/>
      <c r="L188" s="256">
        <v>75000</v>
      </c>
      <c r="M188" s="300">
        <v>100</v>
      </c>
    </row>
    <row r="189" spans="1:13" s="302" customFormat="1" ht="60" x14ac:dyDescent="0.25">
      <c r="A189" s="229" t="s">
        <v>335</v>
      </c>
      <c r="B189" s="261">
        <v>2024</v>
      </c>
      <c r="C189" s="256">
        <v>70000</v>
      </c>
      <c r="D189" s="255"/>
      <c r="E189" s="309"/>
      <c r="F189" s="255"/>
      <c r="G189" s="309"/>
      <c r="H189" s="310"/>
      <c r="I189" s="311"/>
      <c r="J189" s="255"/>
      <c r="K189" s="266"/>
      <c r="L189" s="256">
        <v>70000</v>
      </c>
      <c r="M189" s="300">
        <v>100</v>
      </c>
    </row>
    <row r="190" spans="1:13" s="302" customFormat="1" ht="60" x14ac:dyDescent="0.25">
      <c r="A190" s="229" t="s">
        <v>336</v>
      </c>
      <c r="B190" s="261">
        <v>2024</v>
      </c>
      <c r="C190" s="256">
        <v>70000</v>
      </c>
      <c r="D190" s="255"/>
      <c r="E190" s="309"/>
      <c r="F190" s="255"/>
      <c r="G190" s="309"/>
      <c r="H190" s="310"/>
      <c r="I190" s="311"/>
      <c r="J190" s="255"/>
      <c r="K190" s="266"/>
      <c r="L190" s="256">
        <v>70000</v>
      </c>
      <c r="M190" s="300">
        <v>100</v>
      </c>
    </row>
    <row r="191" spans="1:13" s="302" customFormat="1" ht="60" x14ac:dyDescent="0.25">
      <c r="A191" s="229" t="s">
        <v>337</v>
      </c>
      <c r="B191" s="261">
        <v>2024</v>
      </c>
      <c r="C191" s="256">
        <v>75000</v>
      </c>
      <c r="D191" s="255"/>
      <c r="E191" s="309"/>
      <c r="F191" s="258"/>
      <c r="G191" s="309"/>
      <c r="H191" s="310"/>
      <c r="I191" s="311"/>
      <c r="J191" s="255"/>
      <c r="K191" s="266"/>
      <c r="L191" s="256">
        <v>75000</v>
      </c>
      <c r="M191" s="300">
        <v>100</v>
      </c>
    </row>
    <row r="192" spans="1:13" s="302" customFormat="1" ht="60" x14ac:dyDescent="0.25">
      <c r="A192" s="229" t="s">
        <v>338</v>
      </c>
      <c r="B192" s="261">
        <v>2024</v>
      </c>
      <c r="C192" s="256">
        <v>70000</v>
      </c>
      <c r="D192" s="255"/>
      <c r="E192" s="309"/>
      <c r="F192" s="258"/>
      <c r="G192" s="309"/>
      <c r="H192" s="310"/>
      <c r="I192" s="311"/>
      <c r="J192" s="255"/>
      <c r="K192" s="266"/>
      <c r="L192" s="256">
        <v>70000</v>
      </c>
      <c r="M192" s="300">
        <v>100</v>
      </c>
    </row>
    <row r="193" spans="1:13" s="302" customFormat="1" ht="167.25" customHeight="1" x14ac:dyDescent="0.25">
      <c r="A193" s="229" t="s">
        <v>359</v>
      </c>
      <c r="B193" s="262">
        <v>2020</v>
      </c>
      <c r="C193" s="256">
        <v>986841.85</v>
      </c>
      <c r="D193" s="254">
        <v>986841.85</v>
      </c>
      <c r="E193" s="309">
        <v>100</v>
      </c>
      <c r="F193" s="258"/>
      <c r="G193" s="309"/>
      <c r="H193" s="310"/>
      <c r="I193" s="311"/>
      <c r="J193" s="255"/>
      <c r="K193" s="266"/>
      <c r="L193" s="301"/>
      <c r="M193" s="300"/>
    </row>
    <row r="194" spans="1:13" s="302" customFormat="1" ht="150" x14ac:dyDescent="0.25">
      <c r="A194" s="229" t="s">
        <v>360</v>
      </c>
      <c r="B194" s="262">
        <v>2020</v>
      </c>
      <c r="C194" s="256">
        <v>983464.66</v>
      </c>
      <c r="D194" s="254">
        <v>983464.66</v>
      </c>
      <c r="E194" s="309">
        <v>100</v>
      </c>
      <c r="F194" s="258"/>
      <c r="G194" s="309"/>
      <c r="H194" s="310"/>
      <c r="I194" s="311"/>
      <c r="J194" s="255"/>
      <c r="K194" s="266"/>
      <c r="L194" s="301"/>
      <c r="M194" s="300"/>
    </row>
    <row r="195" spans="1:13" s="302" customFormat="1" ht="141.75" customHeight="1" x14ac:dyDescent="0.25">
      <c r="A195" s="229" t="s">
        <v>361</v>
      </c>
      <c r="B195" s="255">
        <v>2021</v>
      </c>
      <c r="C195" s="255">
        <v>1008684</v>
      </c>
      <c r="D195" s="255"/>
      <c r="E195" s="266"/>
      <c r="F195" s="255">
        <v>1008684</v>
      </c>
      <c r="G195" s="309">
        <v>100</v>
      </c>
      <c r="H195" s="253"/>
      <c r="I195" s="311"/>
      <c r="J195" s="255"/>
      <c r="K195" s="266"/>
      <c r="L195" s="301"/>
      <c r="M195" s="300"/>
    </row>
    <row r="196" spans="1:13" s="302" customFormat="1" ht="150" x14ac:dyDescent="0.25">
      <c r="A196" s="229" t="s">
        <v>362</v>
      </c>
      <c r="B196" s="255">
        <v>2021</v>
      </c>
      <c r="C196" s="255">
        <v>1053600</v>
      </c>
      <c r="D196" s="255"/>
      <c r="E196" s="266"/>
      <c r="F196" s="255">
        <v>1053600</v>
      </c>
      <c r="G196" s="309">
        <v>100</v>
      </c>
      <c r="H196" s="253"/>
      <c r="I196" s="311"/>
      <c r="J196" s="255"/>
      <c r="K196" s="266"/>
      <c r="L196" s="301"/>
      <c r="M196" s="300"/>
    </row>
    <row r="197" spans="1:13" s="302" customFormat="1" ht="126" customHeight="1" x14ac:dyDescent="0.25">
      <c r="A197" s="229" t="s">
        <v>363</v>
      </c>
      <c r="B197" s="261">
        <v>2022</v>
      </c>
      <c r="C197" s="188">
        <v>1085800</v>
      </c>
      <c r="D197" s="255"/>
      <c r="E197" s="266"/>
      <c r="F197" s="258"/>
      <c r="G197" s="309"/>
      <c r="H197" s="255">
        <v>1085800</v>
      </c>
      <c r="I197" s="309">
        <v>100</v>
      </c>
      <c r="J197" s="255"/>
      <c r="K197" s="266"/>
      <c r="L197" s="301"/>
      <c r="M197" s="300"/>
    </row>
    <row r="198" spans="1:13" ht="21.75" customHeight="1" x14ac:dyDescent="0.25">
      <c r="A198" s="293" t="s">
        <v>108</v>
      </c>
      <c r="B198" s="281"/>
      <c r="C198" s="328"/>
      <c r="D198" s="329">
        <f>SUM(D7:D197)-D35-D112-D114-D116-D125-D127-D129-D131-D134-D138-D140-D142-D144-D146-D148-D152-D174-D177-D180-D182</f>
        <v>33766950.509999998</v>
      </c>
      <c r="E198" s="329"/>
      <c r="F198" s="329">
        <f>SUM(F7:F197)-F35-F112-F114-F116-F125-F127-F129-F131-F134-F138-F140-F142-F144-F146-F148-F152-F174-F177-F180-F182</f>
        <v>49911799</v>
      </c>
      <c r="G198" s="329"/>
      <c r="H198" s="329">
        <f>SUM(H7:H197)-H35-H112-H114-H116-H125-H127-H129-H131-H134-H136-H138-H140-H142-H144-H146-H148-H152-H174-H177-H180-H182</f>
        <v>64013670</v>
      </c>
      <c r="I198" s="330"/>
      <c r="J198" s="329">
        <f>SUM(J7:J197)-J35-J112-J114-J116-J125-J127-J129-J131-J134-J138-J140-J142-J144-J146-J148-J152-J174-J177-J180-J182</f>
        <v>37676004</v>
      </c>
      <c r="K198" s="329"/>
      <c r="L198" s="329">
        <f>SUM(L7:L197)-L35-L112-L114-L116-L125-L127-L129-L131-L134-L138-L140-L142-L144-L146-L148-L152-L174-L177-L180-L182</f>
        <v>39562250</v>
      </c>
      <c r="M198" s="330"/>
    </row>
    <row r="199" spans="1:13" ht="21.75" customHeight="1" x14ac:dyDescent="0.25">
      <c r="A199" s="298"/>
      <c r="B199" s="298"/>
      <c r="C199" s="298"/>
      <c r="D199" s="331"/>
      <c r="E199" s="298"/>
      <c r="F199" s="332"/>
      <c r="G199" s="298"/>
      <c r="H199" s="331"/>
    </row>
    <row r="200" spans="1:13" x14ac:dyDescent="0.25">
      <c r="A200" s="346"/>
      <c r="B200" s="346"/>
      <c r="C200" s="346"/>
      <c r="D200" s="346"/>
      <c r="E200" s="346"/>
      <c r="F200" s="346"/>
      <c r="G200" s="346"/>
      <c r="H200" s="346"/>
      <c r="I200" s="346"/>
      <c r="J200" s="346"/>
      <c r="K200" s="346"/>
      <c r="L200" s="346"/>
      <c r="M200" s="346"/>
    </row>
    <row r="201" spans="1:13" ht="26.25" customHeight="1" x14ac:dyDescent="0.25">
      <c r="A201" s="333"/>
      <c r="B201" s="334"/>
      <c r="C201" s="342"/>
      <c r="D201" s="342"/>
      <c r="F201" s="343"/>
      <c r="G201" s="343"/>
    </row>
    <row r="202" spans="1:13" ht="18.75" customHeight="1" x14ac:dyDescent="0.25">
      <c r="A202" s="347"/>
      <c r="B202" s="348"/>
      <c r="C202" s="344"/>
      <c r="D202" s="344"/>
      <c r="E202" s="335"/>
      <c r="F202" s="344"/>
      <c r="G202" s="344"/>
    </row>
    <row r="203" spans="1:13" ht="15" customHeight="1" x14ac:dyDescent="0.25">
      <c r="A203" s="347"/>
      <c r="B203" s="348"/>
      <c r="C203" s="344"/>
      <c r="D203" s="344"/>
      <c r="E203" s="335"/>
      <c r="F203" s="344"/>
      <c r="G203" s="344"/>
    </row>
    <row r="204" spans="1:13" ht="24.75" customHeight="1" x14ac:dyDescent="0.25">
      <c r="A204" s="336"/>
      <c r="B204" s="337"/>
      <c r="C204" s="342"/>
      <c r="D204" s="342"/>
      <c r="F204" s="343"/>
      <c r="G204" s="343"/>
    </row>
    <row r="205" spans="1:13" ht="15.75" customHeight="1" x14ac:dyDescent="0.25">
      <c r="A205" s="338"/>
      <c r="B205" s="339"/>
      <c r="C205" s="344"/>
      <c r="D205" s="344"/>
      <c r="E205" s="335"/>
      <c r="F205" s="344"/>
      <c r="G205" s="344"/>
    </row>
    <row r="206" spans="1:13" ht="15" customHeight="1" x14ac:dyDescent="0.25">
      <c r="A206" s="340"/>
      <c r="C206" s="344"/>
      <c r="D206" s="344"/>
      <c r="E206" s="335"/>
      <c r="F206" s="344"/>
      <c r="G206" s="344"/>
    </row>
    <row r="207" spans="1:13" x14ac:dyDescent="0.25">
      <c r="A207" s="340"/>
    </row>
    <row r="208" spans="1:13" x14ac:dyDescent="0.25">
      <c r="A208" s="340"/>
    </row>
    <row r="209" spans="1:1" ht="18" x14ac:dyDescent="0.25">
      <c r="A209" s="341"/>
    </row>
  </sheetData>
  <mergeCells count="19">
    <mergeCell ref="L4:M4"/>
    <mergeCell ref="A200:M200"/>
    <mergeCell ref="C201:D201"/>
    <mergeCell ref="F201:G201"/>
    <mergeCell ref="A202:A203"/>
    <mergeCell ref="B202:B203"/>
    <mergeCell ref="C202:D203"/>
    <mergeCell ref="F202:G203"/>
    <mergeCell ref="A4:A5"/>
    <mergeCell ref="B4:B5"/>
    <mergeCell ref="C4:C5"/>
    <mergeCell ref="D4:E4"/>
    <mergeCell ref="F4:G4"/>
    <mergeCell ref="H4:I4"/>
    <mergeCell ref="C204:D204"/>
    <mergeCell ref="F204:G204"/>
    <mergeCell ref="C205:D206"/>
    <mergeCell ref="F205:G206"/>
    <mergeCell ref="J4:K4"/>
  </mergeCells>
  <pageMargins left="0.24" right="0.24" top="0.31496062992125984" bottom="0.23622047244094491" header="0.31496062992125984" footer="0.19685039370078741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zoomScaleNormal="100" zoomScaleSheetLayoutView="91" workbookViewId="0">
      <pane xSplit="5" ySplit="6" topLeftCell="F100" activePane="bottomRight" state="frozen"/>
      <selection pane="topRight" activeCell="F1" sqref="F1"/>
      <selection pane="bottomLeft" activeCell="A7" sqref="A7"/>
      <selection pane="bottomRight" activeCell="A113" sqref="A113"/>
    </sheetView>
  </sheetViews>
  <sheetFormatPr defaultRowHeight="15" x14ac:dyDescent="0.25"/>
  <cols>
    <col min="1" max="1" width="38.28515625" style="2" customWidth="1"/>
    <col min="2" max="2" width="10.7109375" style="2" customWidth="1"/>
    <col min="3" max="3" width="15.28515625" style="2" customWidth="1"/>
    <col min="4" max="4" width="13" style="2" customWidth="1"/>
    <col min="5" max="5" width="12.28515625" style="2" customWidth="1"/>
    <col min="6" max="6" width="12.140625" style="2" customWidth="1"/>
    <col min="7" max="7" width="14" style="2" customWidth="1"/>
    <col min="8" max="8" width="14.28515625" style="2" customWidth="1"/>
    <col min="9" max="9" width="11.42578125" style="2" customWidth="1"/>
    <col min="10" max="10" width="11.85546875" style="2" customWidth="1"/>
    <col min="11" max="11" width="11" style="2" customWidth="1"/>
    <col min="12" max="12" width="13.28515625" style="2" customWidth="1"/>
    <col min="13" max="13" width="10" style="2" bestFit="1" customWidth="1"/>
    <col min="14" max="16384" width="9.140625" style="2"/>
  </cols>
  <sheetData>
    <row r="1" spans="1:13" ht="18.75" customHeight="1" x14ac:dyDescent="0.25">
      <c r="A1" s="7"/>
    </row>
    <row r="2" spans="1:13" ht="30" customHeight="1" x14ac:dyDescent="0.25">
      <c r="A2" s="9" t="s">
        <v>95</v>
      </c>
      <c r="B2" s="9"/>
      <c r="C2" s="9"/>
      <c r="D2" s="9"/>
      <c r="E2" s="9"/>
      <c r="F2" s="9"/>
      <c r="G2" s="9"/>
      <c r="H2" s="9"/>
    </row>
    <row r="3" spans="1:13" ht="15.75" x14ac:dyDescent="0.25">
      <c r="A3" s="8"/>
      <c r="B3" s="9"/>
      <c r="C3" s="8"/>
      <c r="D3" s="8"/>
      <c r="E3" s="8"/>
      <c r="F3" s="8"/>
      <c r="G3" s="8"/>
      <c r="H3" s="8"/>
      <c r="M3" s="2" t="s">
        <v>20</v>
      </c>
    </row>
    <row r="4" spans="1:13" ht="30" customHeight="1" x14ac:dyDescent="0.25">
      <c r="A4" s="355" t="s">
        <v>22</v>
      </c>
      <c r="B4" s="355" t="s">
        <v>25</v>
      </c>
      <c r="C4" s="355" t="s">
        <v>23</v>
      </c>
      <c r="D4" s="356" t="s">
        <v>63</v>
      </c>
      <c r="E4" s="356"/>
      <c r="F4" s="356" t="s">
        <v>64</v>
      </c>
      <c r="G4" s="356"/>
      <c r="H4" s="356" t="s">
        <v>65</v>
      </c>
      <c r="I4" s="356"/>
      <c r="J4" s="356" t="s">
        <v>52</v>
      </c>
      <c r="K4" s="356"/>
      <c r="L4" s="356" t="s">
        <v>66</v>
      </c>
      <c r="M4" s="356"/>
    </row>
    <row r="5" spans="1:13" ht="85.5" customHeight="1" x14ac:dyDescent="0.25">
      <c r="A5" s="355"/>
      <c r="B5" s="356"/>
      <c r="C5" s="355"/>
      <c r="D5" s="182" t="s">
        <v>26</v>
      </c>
      <c r="E5" s="182" t="s">
        <v>24</v>
      </c>
      <c r="F5" s="182" t="s">
        <v>26</v>
      </c>
      <c r="G5" s="182" t="s">
        <v>24</v>
      </c>
      <c r="H5" s="182" t="s">
        <v>26</v>
      </c>
      <c r="I5" s="182" t="s">
        <v>24</v>
      </c>
      <c r="J5" s="182" t="s">
        <v>26</v>
      </c>
      <c r="K5" s="182" t="s">
        <v>24</v>
      </c>
      <c r="L5" s="182" t="s">
        <v>26</v>
      </c>
      <c r="M5" s="182" t="s">
        <v>24</v>
      </c>
    </row>
    <row r="6" spans="1:13" x14ac:dyDescent="0.25">
      <c r="A6" s="13">
        <v>1</v>
      </c>
      <c r="B6" s="13">
        <f>A6+1</f>
        <v>2</v>
      </c>
      <c r="C6" s="13">
        <f>B6+1</f>
        <v>3</v>
      </c>
      <c r="D6" s="13">
        <f t="shared" ref="D6:M6" si="0">C6+1</f>
        <v>4</v>
      </c>
      <c r="E6" s="13">
        <f t="shared" si="0"/>
        <v>5</v>
      </c>
      <c r="F6" s="13">
        <f t="shared" si="0"/>
        <v>6</v>
      </c>
      <c r="G6" s="13">
        <f t="shared" si="0"/>
        <v>7</v>
      </c>
      <c r="H6" s="13">
        <f t="shared" si="0"/>
        <v>8</v>
      </c>
      <c r="I6" s="13">
        <f t="shared" si="0"/>
        <v>9</v>
      </c>
      <c r="J6" s="13">
        <f t="shared" si="0"/>
        <v>10</v>
      </c>
      <c r="K6" s="13">
        <f t="shared" si="0"/>
        <v>11</v>
      </c>
      <c r="L6" s="13">
        <f t="shared" si="0"/>
        <v>12</v>
      </c>
      <c r="M6" s="13">
        <f t="shared" si="0"/>
        <v>13</v>
      </c>
    </row>
    <row r="7" spans="1:13" ht="78.75" x14ac:dyDescent="0.25">
      <c r="A7" s="217" t="s">
        <v>146</v>
      </c>
      <c r="B7" s="210">
        <v>2020</v>
      </c>
      <c r="C7" s="183">
        <v>307420.62</v>
      </c>
      <c r="D7" s="183">
        <v>307420.62</v>
      </c>
      <c r="E7" s="218">
        <v>100</v>
      </c>
      <c r="F7" s="13"/>
      <c r="G7" s="13"/>
      <c r="H7" s="13"/>
      <c r="I7" s="13"/>
      <c r="J7" s="13"/>
      <c r="K7" s="13"/>
      <c r="L7" s="13"/>
      <c r="M7" s="13"/>
    </row>
    <row r="8" spans="1:13" ht="63" x14ac:dyDescent="0.25">
      <c r="A8" s="217" t="s">
        <v>147</v>
      </c>
      <c r="B8" s="210">
        <v>2020</v>
      </c>
      <c r="C8" s="183">
        <v>16027.13</v>
      </c>
      <c r="D8" s="183">
        <v>16027.13</v>
      </c>
      <c r="E8" s="218">
        <v>100</v>
      </c>
      <c r="F8" s="13"/>
      <c r="G8" s="13"/>
      <c r="H8" s="13"/>
      <c r="I8" s="13"/>
      <c r="J8" s="13"/>
      <c r="K8" s="13"/>
      <c r="L8" s="13"/>
      <c r="M8" s="13"/>
    </row>
    <row r="9" spans="1:13" ht="78.75" x14ac:dyDescent="0.25">
      <c r="A9" s="213" t="s">
        <v>148</v>
      </c>
      <c r="B9" s="210" t="s">
        <v>175</v>
      </c>
      <c r="C9" s="184">
        <v>12844342</v>
      </c>
      <c r="D9" s="184">
        <v>1669033.77</v>
      </c>
      <c r="E9" s="218">
        <v>51.6</v>
      </c>
      <c r="F9" s="191">
        <v>700000</v>
      </c>
      <c r="G9" s="219">
        <v>57</v>
      </c>
      <c r="H9" s="13"/>
      <c r="I9" s="13"/>
      <c r="J9" s="13"/>
      <c r="K9" s="13"/>
      <c r="L9" s="13"/>
      <c r="M9" s="13"/>
    </row>
    <row r="10" spans="1:13" ht="63" x14ac:dyDescent="0.25">
      <c r="A10" s="220" t="s">
        <v>149</v>
      </c>
      <c r="B10" s="210">
        <v>2020</v>
      </c>
      <c r="C10" s="185">
        <v>81339.600000000006</v>
      </c>
      <c r="D10" s="185">
        <v>81339.600000000006</v>
      </c>
      <c r="E10" s="218">
        <v>100</v>
      </c>
      <c r="F10" s="13"/>
      <c r="G10" s="13"/>
      <c r="H10" s="13"/>
      <c r="I10" s="13"/>
      <c r="J10" s="13"/>
      <c r="K10" s="13"/>
      <c r="L10" s="13"/>
      <c r="M10" s="13"/>
    </row>
    <row r="11" spans="1:13" ht="63" x14ac:dyDescent="0.25">
      <c r="A11" s="213" t="s">
        <v>150</v>
      </c>
      <c r="B11" s="210" t="s">
        <v>176</v>
      </c>
      <c r="C11" s="185">
        <v>1259630.77</v>
      </c>
      <c r="D11" s="184">
        <v>1227050.77</v>
      </c>
      <c r="E11" s="218">
        <v>100</v>
      </c>
      <c r="F11" s="13"/>
      <c r="G11" s="13"/>
      <c r="H11" s="13"/>
      <c r="I11" s="13"/>
      <c r="J11" s="13"/>
      <c r="K11" s="13"/>
      <c r="L11" s="13"/>
      <c r="M11" s="13"/>
    </row>
    <row r="12" spans="1:13" ht="78.75" x14ac:dyDescent="0.25">
      <c r="A12" s="221" t="s">
        <v>151</v>
      </c>
      <c r="B12" s="222">
        <v>2020</v>
      </c>
      <c r="C12" s="186">
        <v>2650374.8199999998</v>
      </c>
      <c r="D12" s="188">
        <v>2650374.8199999998</v>
      </c>
      <c r="E12" s="218">
        <v>100</v>
      </c>
      <c r="F12" s="13"/>
      <c r="G12" s="13"/>
      <c r="H12" s="13"/>
      <c r="I12" s="13"/>
      <c r="J12" s="13"/>
      <c r="K12" s="13"/>
      <c r="L12" s="13"/>
      <c r="M12" s="13"/>
    </row>
    <row r="13" spans="1:13" ht="63" x14ac:dyDescent="0.25">
      <c r="A13" s="221" t="s">
        <v>152</v>
      </c>
      <c r="B13" s="210">
        <v>2020</v>
      </c>
      <c r="C13" s="185">
        <v>2869812.78</v>
      </c>
      <c r="D13" s="184">
        <v>2869812.78</v>
      </c>
      <c r="E13" s="218">
        <v>100</v>
      </c>
      <c r="F13" s="13"/>
      <c r="G13" s="13"/>
      <c r="H13" s="13"/>
      <c r="I13" s="13"/>
      <c r="J13" s="13"/>
      <c r="K13" s="13"/>
      <c r="L13" s="13"/>
      <c r="M13" s="13"/>
    </row>
    <row r="14" spans="1:13" ht="63" x14ac:dyDescent="0.25">
      <c r="A14" s="221" t="s">
        <v>153</v>
      </c>
      <c r="B14" s="210">
        <v>2020</v>
      </c>
      <c r="C14" s="185">
        <v>84478</v>
      </c>
      <c r="D14" s="185">
        <v>84478</v>
      </c>
      <c r="E14" s="218">
        <v>100</v>
      </c>
      <c r="F14" s="13"/>
      <c r="G14" s="13"/>
      <c r="H14" s="13"/>
      <c r="I14" s="13"/>
      <c r="J14" s="13"/>
      <c r="K14" s="13"/>
      <c r="L14" s="13"/>
      <c r="M14" s="13"/>
    </row>
    <row r="15" spans="1:13" ht="78.75" x14ac:dyDescent="0.25">
      <c r="A15" s="221" t="s">
        <v>154</v>
      </c>
      <c r="B15" s="210">
        <v>2020</v>
      </c>
      <c r="C15" s="185">
        <v>47458.8</v>
      </c>
      <c r="D15" s="185">
        <v>47458.8</v>
      </c>
      <c r="E15" s="218">
        <v>100</v>
      </c>
      <c r="F15" s="13"/>
      <c r="G15" s="13"/>
      <c r="H15" s="13"/>
      <c r="I15" s="13"/>
      <c r="J15" s="13"/>
      <c r="K15" s="13"/>
      <c r="L15" s="13"/>
      <c r="M15" s="13"/>
    </row>
    <row r="16" spans="1:13" ht="78.75" x14ac:dyDescent="0.25">
      <c r="A16" s="221" t="s">
        <v>155</v>
      </c>
      <c r="B16" s="210">
        <v>2020</v>
      </c>
      <c r="C16" s="185">
        <v>130047</v>
      </c>
      <c r="D16" s="185">
        <v>130047</v>
      </c>
      <c r="E16" s="218">
        <v>100</v>
      </c>
      <c r="F16" s="13"/>
      <c r="G16" s="13"/>
      <c r="H16" s="13"/>
      <c r="I16" s="13"/>
      <c r="J16" s="13"/>
      <c r="K16" s="13"/>
      <c r="L16" s="13"/>
      <c r="M16" s="13"/>
    </row>
    <row r="17" spans="1:13" ht="78.75" x14ac:dyDescent="0.25">
      <c r="A17" s="221" t="s">
        <v>156</v>
      </c>
      <c r="B17" s="210" t="s">
        <v>177</v>
      </c>
      <c r="C17" s="193">
        <v>1202437</v>
      </c>
      <c r="D17" s="185">
        <v>70395.600000000006</v>
      </c>
      <c r="E17" s="218">
        <v>100</v>
      </c>
      <c r="F17" s="193">
        <v>1081855</v>
      </c>
      <c r="G17" s="219">
        <v>100</v>
      </c>
      <c r="H17" s="13"/>
      <c r="I17" s="13"/>
      <c r="J17" s="13"/>
      <c r="K17" s="13"/>
      <c r="L17" s="13"/>
      <c r="M17" s="13"/>
    </row>
    <row r="18" spans="1:13" ht="63" x14ac:dyDescent="0.25">
      <c r="A18" s="221" t="s">
        <v>157</v>
      </c>
      <c r="B18" s="210">
        <v>2020</v>
      </c>
      <c r="C18" s="185">
        <v>104458.1</v>
      </c>
      <c r="D18" s="185">
        <v>104458.1</v>
      </c>
      <c r="E18" s="218">
        <v>100</v>
      </c>
      <c r="F18" s="13"/>
      <c r="G18" s="13"/>
      <c r="H18" s="13"/>
      <c r="I18" s="13"/>
      <c r="J18" s="13"/>
      <c r="K18" s="13"/>
      <c r="L18" s="13"/>
      <c r="M18" s="13"/>
    </row>
    <row r="19" spans="1:13" ht="63" x14ac:dyDescent="0.25">
      <c r="A19" s="221" t="s">
        <v>158</v>
      </c>
      <c r="B19" s="210" t="s">
        <v>177</v>
      </c>
      <c r="C19" s="185">
        <v>1735030</v>
      </c>
      <c r="D19" s="184">
        <v>1004400.64</v>
      </c>
      <c r="E19" s="218">
        <v>57.9</v>
      </c>
      <c r="F19" s="13"/>
      <c r="G19" s="13"/>
      <c r="H19" s="13"/>
      <c r="I19" s="13"/>
      <c r="J19" s="13"/>
      <c r="K19" s="13"/>
      <c r="L19" s="13"/>
      <c r="M19" s="13"/>
    </row>
    <row r="20" spans="1:13" ht="78.75" x14ac:dyDescent="0.25">
      <c r="A20" s="221" t="s">
        <v>159</v>
      </c>
      <c r="B20" s="210" t="s">
        <v>177</v>
      </c>
      <c r="C20" s="193">
        <v>227556</v>
      </c>
      <c r="D20" s="185">
        <v>18745.2</v>
      </c>
      <c r="E20" s="218">
        <v>100</v>
      </c>
      <c r="F20" s="193">
        <v>205081</v>
      </c>
      <c r="G20" s="219">
        <v>100</v>
      </c>
      <c r="H20" s="13"/>
      <c r="I20" s="13"/>
      <c r="J20" s="13"/>
      <c r="K20" s="13"/>
      <c r="L20" s="13"/>
      <c r="M20" s="13"/>
    </row>
    <row r="21" spans="1:13" ht="94.5" x14ac:dyDescent="0.25">
      <c r="A21" s="221" t="s">
        <v>160</v>
      </c>
      <c r="B21" s="210">
        <v>2020</v>
      </c>
      <c r="C21" s="185">
        <v>2334160.7799999998</v>
      </c>
      <c r="D21" s="184">
        <v>2334160.7799999998</v>
      </c>
      <c r="E21" s="218">
        <v>100</v>
      </c>
      <c r="F21" s="13"/>
      <c r="G21" s="13"/>
      <c r="H21" s="13"/>
      <c r="I21" s="13"/>
      <c r="J21" s="13"/>
      <c r="K21" s="13"/>
      <c r="L21" s="13"/>
      <c r="M21" s="13"/>
    </row>
    <row r="22" spans="1:13" ht="78.75" x14ac:dyDescent="0.25">
      <c r="A22" s="221" t="s">
        <v>161</v>
      </c>
      <c r="B22" s="210">
        <v>2020</v>
      </c>
      <c r="C22" s="185">
        <v>67373</v>
      </c>
      <c r="D22" s="185">
        <v>67373</v>
      </c>
      <c r="E22" s="218">
        <v>100</v>
      </c>
      <c r="F22" s="13"/>
      <c r="G22" s="13"/>
      <c r="H22" s="13"/>
      <c r="I22" s="13"/>
      <c r="J22" s="13"/>
      <c r="K22" s="13"/>
      <c r="L22" s="13"/>
      <c r="M22" s="13"/>
    </row>
    <row r="23" spans="1:13" ht="78.75" x14ac:dyDescent="0.25">
      <c r="A23" s="221" t="s">
        <v>162</v>
      </c>
      <c r="B23" s="210" t="s">
        <v>177</v>
      </c>
      <c r="C23" s="193">
        <v>610262</v>
      </c>
      <c r="D23" s="185">
        <v>39091.199999999997</v>
      </c>
      <c r="E23" s="218">
        <v>100</v>
      </c>
      <c r="F23" s="193">
        <v>552351</v>
      </c>
      <c r="G23" s="219">
        <v>100</v>
      </c>
      <c r="H23" s="13"/>
      <c r="I23" s="13"/>
      <c r="J23" s="13"/>
      <c r="K23" s="13"/>
      <c r="L23" s="13"/>
      <c r="M23" s="13"/>
    </row>
    <row r="24" spans="1:13" ht="63" x14ac:dyDescent="0.25">
      <c r="A24" s="221" t="s">
        <v>163</v>
      </c>
      <c r="B24" s="210">
        <v>2020</v>
      </c>
      <c r="C24" s="185">
        <v>92505</v>
      </c>
      <c r="D24" s="185">
        <v>92505</v>
      </c>
      <c r="E24" s="218">
        <v>100</v>
      </c>
      <c r="F24" s="13"/>
      <c r="G24" s="13"/>
      <c r="H24" s="13"/>
      <c r="I24" s="13"/>
      <c r="J24" s="13"/>
      <c r="K24" s="13"/>
      <c r="L24" s="13"/>
      <c r="M24" s="13"/>
    </row>
    <row r="25" spans="1:13" ht="63" x14ac:dyDescent="0.25">
      <c r="A25" s="221" t="s">
        <v>164</v>
      </c>
      <c r="B25" s="210" t="s">
        <v>177</v>
      </c>
      <c r="C25" s="185">
        <v>1253933</v>
      </c>
      <c r="D25" s="185">
        <v>602621.84</v>
      </c>
      <c r="E25" s="218">
        <v>48.1</v>
      </c>
      <c r="F25" s="13"/>
      <c r="G25" s="13"/>
      <c r="H25" s="13"/>
      <c r="I25" s="13"/>
      <c r="J25" s="13"/>
      <c r="K25" s="13"/>
      <c r="L25" s="13"/>
      <c r="M25" s="13"/>
    </row>
    <row r="26" spans="1:13" ht="63" x14ac:dyDescent="0.25">
      <c r="A26" s="213" t="s">
        <v>165</v>
      </c>
      <c r="B26" s="210" t="s">
        <v>197</v>
      </c>
      <c r="C26" s="193">
        <v>11122607</v>
      </c>
      <c r="D26" s="185">
        <v>296779</v>
      </c>
      <c r="E26" s="218">
        <v>100</v>
      </c>
      <c r="F26" s="193">
        <v>9000000</v>
      </c>
      <c r="G26" s="219">
        <v>83.6</v>
      </c>
      <c r="H26" s="13"/>
      <c r="I26" s="13"/>
      <c r="J26" s="13"/>
      <c r="K26" s="13"/>
      <c r="L26" s="13"/>
      <c r="M26" s="13"/>
    </row>
    <row r="27" spans="1:13" ht="47.25" x14ac:dyDescent="0.25">
      <c r="A27" s="213" t="s">
        <v>166</v>
      </c>
      <c r="B27" s="210">
        <v>2020</v>
      </c>
      <c r="C27" s="185">
        <v>634410.12</v>
      </c>
      <c r="D27" s="185">
        <v>634410.12</v>
      </c>
      <c r="E27" s="218">
        <v>100</v>
      </c>
      <c r="F27" s="13"/>
      <c r="G27" s="13"/>
      <c r="H27" s="13"/>
      <c r="I27" s="13"/>
      <c r="J27" s="13"/>
      <c r="K27" s="13"/>
      <c r="L27" s="13"/>
      <c r="M27" s="13"/>
    </row>
    <row r="28" spans="1:13" ht="63" x14ac:dyDescent="0.25">
      <c r="A28" s="213" t="s">
        <v>167</v>
      </c>
      <c r="B28" s="210">
        <v>2020</v>
      </c>
      <c r="C28" s="185">
        <v>472376.52</v>
      </c>
      <c r="D28" s="185">
        <v>472376.52</v>
      </c>
      <c r="E28" s="218">
        <v>100</v>
      </c>
      <c r="F28" s="13"/>
      <c r="G28" s="13"/>
      <c r="H28" s="13"/>
      <c r="I28" s="13"/>
      <c r="J28" s="13"/>
      <c r="K28" s="13"/>
      <c r="L28" s="13"/>
      <c r="M28" s="13"/>
    </row>
    <row r="29" spans="1:13" ht="63" x14ac:dyDescent="0.25">
      <c r="A29" s="213" t="s">
        <v>168</v>
      </c>
      <c r="B29" s="210">
        <v>2020</v>
      </c>
      <c r="C29" s="185">
        <v>333520.71999999997</v>
      </c>
      <c r="D29" s="185">
        <v>333520.71999999997</v>
      </c>
      <c r="E29" s="218">
        <v>100</v>
      </c>
      <c r="F29" s="13"/>
      <c r="G29" s="13"/>
      <c r="H29" s="13"/>
      <c r="I29" s="13"/>
      <c r="J29" s="13"/>
      <c r="K29" s="13"/>
      <c r="L29" s="13"/>
      <c r="M29" s="13"/>
    </row>
    <row r="30" spans="1:13" ht="47.25" x14ac:dyDescent="0.25">
      <c r="A30" s="213" t="s">
        <v>169</v>
      </c>
      <c r="B30" s="210">
        <v>2020</v>
      </c>
      <c r="C30" s="185">
        <v>722932.19</v>
      </c>
      <c r="D30" s="185">
        <v>722932.19</v>
      </c>
      <c r="E30" s="218">
        <v>100</v>
      </c>
      <c r="F30" s="13"/>
      <c r="G30" s="13"/>
      <c r="H30" s="13"/>
      <c r="I30" s="13"/>
      <c r="J30" s="13"/>
      <c r="K30" s="13"/>
      <c r="L30" s="13"/>
      <c r="M30" s="13"/>
    </row>
    <row r="31" spans="1:13" ht="63" x14ac:dyDescent="0.25">
      <c r="A31" s="213" t="s">
        <v>170</v>
      </c>
      <c r="B31" s="210">
        <v>2020</v>
      </c>
      <c r="C31" s="185">
        <v>274412.71999999997</v>
      </c>
      <c r="D31" s="185">
        <v>274412.71999999997</v>
      </c>
      <c r="E31" s="218">
        <v>100</v>
      </c>
      <c r="F31" s="13"/>
      <c r="G31" s="13"/>
      <c r="H31" s="13"/>
      <c r="I31" s="13"/>
      <c r="J31" s="13"/>
      <c r="K31" s="13"/>
      <c r="L31" s="13"/>
      <c r="M31" s="13"/>
    </row>
    <row r="32" spans="1:13" ht="63" x14ac:dyDescent="0.25">
      <c r="A32" s="213" t="s">
        <v>171</v>
      </c>
      <c r="B32" s="210">
        <v>2020</v>
      </c>
      <c r="C32" s="185">
        <v>1060046.78</v>
      </c>
      <c r="D32" s="184">
        <v>1060046.78</v>
      </c>
      <c r="E32" s="218">
        <v>100</v>
      </c>
      <c r="F32" s="13"/>
      <c r="G32" s="13"/>
      <c r="H32" s="13"/>
      <c r="I32" s="13"/>
      <c r="J32" s="13"/>
      <c r="K32" s="13"/>
      <c r="L32" s="13"/>
      <c r="M32" s="13"/>
    </row>
    <row r="33" spans="1:13" ht="63" x14ac:dyDescent="0.25">
      <c r="A33" s="213" t="s">
        <v>172</v>
      </c>
      <c r="B33" s="210">
        <v>2020</v>
      </c>
      <c r="C33" s="185">
        <v>696995.79</v>
      </c>
      <c r="D33" s="185">
        <v>696995.79</v>
      </c>
      <c r="E33" s="218">
        <v>100</v>
      </c>
      <c r="F33" s="13"/>
      <c r="G33" s="13"/>
      <c r="H33" s="13"/>
      <c r="I33" s="13"/>
      <c r="J33" s="13"/>
      <c r="K33" s="13"/>
      <c r="L33" s="13"/>
      <c r="M33" s="13"/>
    </row>
    <row r="34" spans="1:13" ht="47.25" x14ac:dyDescent="0.25">
      <c r="A34" s="213" t="s">
        <v>173</v>
      </c>
      <c r="B34" s="210">
        <v>2020</v>
      </c>
      <c r="C34" s="185">
        <v>41818.74</v>
      </c>
      <c r="D34" s="185">
        <v>26823.74</v>
      </c>
      <c r="E34" s="218">
        <v>100</v>
      </c>
      <c r="F34" s="13"/>
      <c r="G34" s="13"/>
      <c r="H34" s="13"/>
      <c r="I34" s="13"/>
      <c r="J34" s="13"/>
      <c r="K34" s="13"/>
      <c r="L34" s="13"/>
      <c r="M34" s="13"/>
    </row>
    <row r="35" spans="1:13" ht="47.25" x14ac:dyDescent="0.25">
      <c r="A35" s="223" t="s">
        <v>173</v>
      </c>
      <c r="B35" s="224"/>
      <c r="C35" s="187"/>
      <c r="D35" s="189">
        <v>14995</v>
      </c>
      <c r="E35" s="218"/>
      <c r="F35" s="13"/>
      <c r="G35" s="13"/>
      <c r="H35" s="13"/>
      <c r="I35" s="13"/>
      <c r="J35" s="13"/>
      <c r="K35" s="13"/>
      <c r="L35" s="13"/>
      <c r="M35" s="13"/>
    </row>
    <row r="36" spans="1:13" ht="63" x14ac:dyDescent="0.25">
      <c r="A36" s="213" t="s">
        <v>174</v>
      </c>
      <c r="B36" s="210">
        <v>2020</v>
      </c>
      <c r="C36" s="185">
        <v>229654.04</v>
      </c>
      <c r="D36" s="185">
        <v>229654.04</v>
      </c>
      <c r="E36" s="218">
        <v>100</v>
      </c>
      <c r="F36" s="13"/>
      <c r="G36" s="13"/>
      <c r="H36" s="13"/>
      <c r="I36" s="13"/>
      <c r="J36" s="13"/>
      <c r="K36" s="13"/>
      <c r="L36" s="13"/>
      <c r="M36" s="13"/>
    </row>
    <row r="37" spans="1:13" ht="63" x14ac:dyDescent="0.25">
      <c r="A37" s="225" t="s">
        <v>178</v>
      </c>
      <c r="B37" s="226">
        <v>2021</v>
      </c>
      <c r="C37" s="227">
        <v>53508</v>
      </c>
      <c r="D37" s="13"/>
      <c r="E37" s="13"/>
      <c r="F37" s="190">
        <v>53508</v>
      </c>
      <c r="G37" s="219">
        <v>100</v>
      </c>
      <c r="H37" s="13"/>
      <c r="I37" s="13"/>
      <c r="J37" s="13"/>
      <c r="K37" s="13"/>
      <c r="L37" s="13"/>
      <c r="M37" s="13"/>
    </row>
    <row r="38" spans="1:13" ht="78.75" x14ac:dyDescent="0.25">
      <c r="A38" s="213" t="s">
        <v>179</v>
      </c>
      <c r="B38" s="226">
        <v>2021</v>
      </c>
      <c r="C38" s="227">
        <v>415542</v>
      </c>
      <c r="D38" s="13"/>
      <c r="E38" s="13"/>
      <c r="F38" s="190">
        <v>331822</v>
      </c>
      <c r="G38" s="219">
        <v>79.900000000000006</v>
      </c>
      <c r="H38" s="13"/>
      <c r="I38" s="13"/>
      <c r="J38" s="13"/>
      <c r="K38" s="13"/>
      <c r="L38" s="13"/>
      <c r="M38" s="13"/>
    </row>
    <row r="39" spans="1:13" ht="78.75" x14ac:dyDescent="0.25">
      <c r="A39" s="213" t="s">
        <v>180</v>
      </c>
      <c r="B39" s="226">
        <v>2021</v>
      </c>
      <c r="C39" s="227">
        <v>376887</v>
      </c>
      <c r="D39" s="13"/>
      <c r="E39" s="13"/>
      <c r="F39" s="190">
        <v>300955</v>
      </c>
      <c r="G39" s="219">
        <v>79.900000000000006</v>
      </c>
      <c r="H39" s="13"/>
      <c r="I39" s="13"/>
      <c r="J39" s="13"/>
      <c r="K39" s="13"/>
      <c r="L39" s="13"/>
      <c r="M39" s="13"/>
    </row>
    <row r="40" spans="1:13" ht="61.5" customHeight="1" x14ac:dyDescent="0.25">
      <c r="A40" s="213" t="s">
        <v>181</v>
      </c>
      <c r="B40" s="226">
        <v>2021</v>
      </c>
      <c r="C40" s="227">
        <v>415542</v>
      </c>
      <c r="D40" s="13"/>
      <c r="E40" s="13"/>
      <c r="F40" s="190">
        <v>331822</v>
      </c>
      <c r="G40" s="219">
        <v>79.900000000000006</v>
      </c>
      <c r="H40" s="13"/>
      <c r="I40" s="13"/>
      <c r="J40" s="13"/>
      <c r="K40" s="13"/>
      <c r="L40" s="13"/>
      <c r="M40" s="13"/>
    </row>
    <row r="41" spans="1:13" ht="71.25" customHeight="1" x14ac:dyDescent="0.25">
      <c r="A41" s="213" t="s">
        <v>182</v>
      </c>
      <c r="B41" s="226">
        <v>2021</v>
      </c>
      <c r="C41" s="227">
        <v>271542</v>
      </c>
      <c r="D41" s="13"/>
      <c r="E41" s="13"/>
      <c r="F41" s="190">
        <v>216834</v>
      </c>
      <c r="G41" s="219">
        <v>79.900000000000006</v>
      </c>
      <c r="H41" s="13"/>
      <c r="I41" s="13"/>
      <c r="J41" s="13"/>
      <c r="K41" s="13"/>
      <c r="L41" s="13"/>
      <c r="M41" s="13"/>
    </row>
    <row r="42" spans="1:13" ht="71.25" customHeight="1" x14ac:dyDescent="0.25">
      <c r="A42" s="213" t="s">
        <v>183</v>
      </c>
      <c r="B42" s="226">
        <v>2021</v>
      </c>
      <c r="C42" s="227">
        <v>398942</v>
      </c>
      <c r="D42" s="13"/>
      <c r="E42" s="13"/>
      <c r="F42" s="190">
        <v>318567</v>
      </c>
      <c r="G42" s="219">
        <v>79.900000000000006</v>
      </c>
      <c r="H42" s="13"/>
      <c r="I42" s="13"/>
      <c r="J42" s="13"/>
      <c r="K42" s="13"/>
      <c r="L42" s="13"/>
      <c r="M42" s="13"/>
    </row>
    <row r="43" spans="1:13" ht="48" customHeight="1" x14ac:dyDescent="0.25">
      <c r="A43" s="225" t="s">
        <v>184</v>
      </c>
      <c r="B43" s="226">
        <v>2021</v>
      </c>
      <c r="C43" s="227">
        <v>53608</v>
      </c>
      <c r="D43" s="13"/>
      <c r="E43" s="13"/>
      <c r="F43" s="190">
        <v>53608</v>
      </c>
      <c r="G43" s="219">
        <v>100</v>
      </c>
      <c r="H43" s="13"/>
      <c r="I43" s="13"/>
      <c r="J43" s="13"/>
      <c r="K43" s="13"/>
      <c r="L43" s="13"/>
      <c r="M43" s="13"/>
    </row>
    <row r="44" spans="1:13" ht="63" x14ac:dyDescent="0.25">
      <c r="A44" s="213" t="s">
        <v>185</v>
      </c>
      <c r="B44" s="210">
        <v>2021</v>
      </c>
      <c r="C44" s="228">
        <v>1100000</v>
      </c>
      <c r="D44" s="13"/>
      <c r="E44" s="13"/>
      <c r="F44" s="191">
        <v>1100000</v>
      </c>
      <c r="G44" s="219">
        <v>100</v>
      </c>
      <c r="H44" s="13"/>
      <c r="I44" s="13"/>
      <c r="J44" s="13"/>
      <c r="K44" s="13"/>
      <c r="L44" s="13"/>
      <c r="M44" s="13"/>
    </row>
    <row r="45" spans="1:13" ht="63" x14ac:dyDescent="0.25">
      <c r="A45" s="213" t="s">
        <v>186</v>
      </c>
      <c r="B45" s="210">
        <v>2021</v>
      </c>
      <c r="C45" s="228">
        <v>60000</v>
      </c>
      <c r="D45" s="13"/>
      <c r="E45" s="13"/>
      <c r="F45" s="192">
        <f>3000000-2940000</f>
        <v>60000</v>
      </c>
      <c r="G45" s="219">
        <v>100</v>
      </c>
      <c r="H45" s="13"/>
      <c r="I45" s="13"/>
      <c r="J45" s="13"/>
      <c r="K45" s="13"/>
      <c r="L45" s="13"/>
      <c r="M45" s="13"/>
    </row>
    <row r="46" spans="1:13" ht="63" x14ac:dyDescent="0.25">
      <c r="A46" s="217" t="s">
        <v>187</v>
      </c>
      <c r="B46" s="210">
        <v>2021</v>
      </c>
      <c r="C46" s="228">
        <v>1009084</v>
      </c>
      <c r="D46" s="13"/>
      <c r="E46" s="13"/>
      <c r="F46" s="193">
        <f>650000+327529</f>
        <v>977529</v>
      </c>
      <c r="G46" s="219">
        <v>100</v>
      </c>
      <c r="H46" s="13"/>
      <c r="I46" s="13"/>
      <c r="J46" s="13"/>
      <c r="K46" s="13"/>
      <c r="L46" s="13"/>
      <c r="M46" s="13"/>
    </row>
    <row r="47" spans="1:13" ht="63" x14ac:dyDescent="0.25">
      <c r="A47" s="217" t="s">
        <v>188</v>
      </c>
      <c r="B47" s="210">
        <v>2021</v>
      </c>
      <c r="C47" s="228">
        <v>2004862</v>
      </c>
      <c r="D47" s="13"/>
      <c r="E47" s="13"/>
      <c r="F47" s="192">
        <f>1650000+338715</f>
        <v>1988715</v>
      </c>
      <c r="G47" s="219">
        <v>100</v>
      </c>
      <c r="H47" s="13"/>
      <c r="I47" s="13"/>
      <c r="J47" s="13"/>
      <c r="K47" s="13"/>
      <c r="L47" s="13"/>
      <c r="M47" s="13"/>
    </row>
    <row r="48" spans="1:13" ht="63" x14ac:dyDescent="0.25">
      <c r="A48" s="217" t="s">
        <v>189</v>
      </c>
      <c r="B48" s="226">
        <v>2021</v>
      </c>
      <c r="C48" s="228">
        <v>1220898</v>
      </c>
      <c r="D48" s="13"/>
      <c r="E48" s="13"/>
      <c r="F48" s="192">
        <f>950000+147713</f>
        <v>1097713</v>
      </c>
      <c r="G48" s="219">
        <v>100</v>
      </c>
      <c r="H48" s="13"/>
      <c r="I48" s="13"/>
      <c r="J48" s="13"/>
      <c r="K48" s="13"/>
      <c r="L48" s="13"/>
      <c r="M48" s="13"/>
    </row>
    <row r="49" spans="1:13" ht="63" x14ac:dyDescent="0.25">
      <c r="A49" s="217" t="s">
        <v>190</v>
      </c>
      <c r="B49" s="210">
        <v>2021</v>
      </c>
      <c r="C49" s="228">
        <v>3338859</v>
      </c>
      <c r="D49" s="13"/>
      <c r="E49" s="13"/>
      <c r="F49" s="192">
        <f>2200000+959462</f>
        <v>3159462</v>
      </c>
      <c r="G49" s="219">
        <v>100</v>
      </c>
      <c r="H49" s="13"/>
      <c r="I49" s="13"/>
      <c r="J49" s="13"/>
      <c r="K49" s="13"/>
      <c r="L49" s="13"/>
      <c r="M49" s="13"/>
    </row>
    <row r="50" spans="1:13" ht="63" x14ac:dyDescent="0.25">
      <c r="A50" s="217" t="s">
        <v>191</v>
      </c>
      <c r="B50" s="210">
        <v>2021</v>
      </c>
      <c r="C50" s="228">
        <v>55687</v>
      </c>
      <c r="D50" s="13"/>
      <c r="E50" s="13"/>
      <c r="F50" s="193">
        <f>2044000-1839287-149026</f>
        <v>55687</v>
      </c>
      <c r="G50" s="219">
        <v>100</v>
      </c>
      <c r="H50" s="13"/>
      <c r="I50" s="13"/>
      <c r="J50" s="13"/>
      <c r="K50" s="13"/>
      <c r="L50" s="13"/>
      <c r="M50" s="13"/>
    </row>
    <row r="51" spans="1:13" ht="78.75" x14ac:dyDescent="0.25">
      <c r="A51" s="217" t="s">
        <v>192</v>
      </c>
      <c r="B51" s="210">
        <v>2021</v>
      </c>
      <c r="C51" s="228">
        <v>2023022</v>
      </c>
      <c r="D51" s="13"/>
      <c r="E51" s="13"/>
      <c r="F51" s="193">
        <f>2023022</f>
        <v>2023022</v>
      </c>
      <c r="G51" s="219">
        <v>100</v>
      </c>
      <c r="H51" s="13"/>
      <c r="I51" s="13"/>
      <c r="J51" s="13"/>
      <c r="K51" s="13"/>
      <c r="L51" s="13"/>
      <c r="M51" s="13"/>
    </row>
    <row r="52" spans="1:13" ht="78.75" x14ac:dyDescent="0.25">
      <c r="A52" s="217" t="s">
        <v>193</v>
      </c>
      <c r="B52" s="210">
        <v>2021</v>
      </c>
      <c r="C52" s="228">
        <v>649269</v>
      </c>
      <c r="D52" s="13"/>
      <c r="E52" s="13"/>
      <c r="F52" s="193">
        <f>180000+462004</f>
        <v>642004</v>
      </c>
      <c r="G52" s="219">
        <v>100</v>
      </c>
      <c r="H52" s="13"/>
      <c r="I52" s="13"/>
      <c r="J52" s="13"/>
      <c r="K52" s="13"/>
      <c r="L52" s="13"/>
      <c r="M52" s="13"/>
    </row>
    <row r="53" spans="1:13" ht="63" x14ac:dyDescent="0.25">
      <c r="A53" s="213" t="s">
        <v>194</v>
      </c>
      <c r="B53" s="210" t="s">
        <v>198</v>
      </c>
      <c r="C53" s="228">
        <v>1792225</v>
      </c>
      <c r="D53" s="13"/>
      <c r="E53" s="13"/>
      <c r="F53" s="193">
        <f>3500000-1714742</f>
        <v>1785258</v>
      </c>
      <c r="G53" s="219">
        <v>100</v>
      </c>
      <c r="H53" s="13"/>
      <c r="I53" s="13"/>
      <c r="J53" s="13"/>
      <c r="K53" s="13"/>
      <c r="L53" s="13"/>
      <c r="M53" s="13"/>
    </row>
    <row r="54" spans="1:13" ht="180" x14ac:dyDescent="0.25">
      <c r="A54" s="229" t="s">
        <v>195</v>
      </c>
      <c r="B54" s="210">
        <v>2021</v>
      </c>
      <c r="C54" s="228">
        <v>185665</v>
      </c>
      <c r="D54" s="13"/>
      <c r="E54" s="13"/>
      <c r="F54" s="193">
        <f>109018+76647</f>
        <v>185665</v>
      </c>
      <c r="G54" s="219">
        <v>100</v>
      </c>
      <c r="H54" s="13"/>
      <c r="I54" s="13"/>
      <c r="J54" s="13"/>
      <c r="K54" s="13"/>
      <c r="L54" s="13"/>
      <c r="M54" s="13"/>
    </row>
    <row r="55" spans="1:13" ht="78.75" x14ac:dyDescent="0.25">
      <c r="A55" s="230" t="s">
        <v>196</v>
      </c>
      <c r="B55" s="210">
        <v>2021</v>
      </c>
      <c r="C55" s="228">
        <v>2663296</v>
      </c>
      <c r="D55" s="13"/>
      <c r="E55" s="13"/>
      <c r="F55" s="191">
        <v>2663296</v>
      </c>
      <c r="G55" s="219">
        <v>100</v>
      </c>
      <c r="H55" s="13"/>
      <c r="I55" s="13"/>
      <c r="J55" s="13"/>
      <c r="K55" s="13"/>
      <c r="L55" s="13"/>
      <c r="M55" s="13"/>
    </row>
    <row r="56" spans="1:13" ht="47.25" x14ac:dyDescent="0.25">
      <c r="A56" s="231" t="s">
        <v>199</v>
      </c>
      <c r="B56" s="226" t="s">
        <v>197</v>
      </c>
      <c r="C56" s="194">
        <v>5182876</v>
      </c>
      <c r="D56" s="195">
        <v>189650</v>
      </c>
      <c r="E56" s="219">
        <v>100</v>
      </c>
      <c r="F56" s="232">
        <v>1993226</v>
      </c>
      <c r="G56" s="13">
        <v>42.1</v>
      </c>
      <c r="H56" s="13"/>
      <c r="I56" s="13"/>
      <c r="J56" s="13"/>
      <c r="K56" s="13"/>
      <c r="L56" s="13"/>
      <c r="M56" s="13"/>
    </row>
    <row r="57" spans="1:13" ht="47.25" x14ac:dyDescent="0.25">
      <c r="A57" s="213" t="s">
        <v>200</v>
      </c>
      <c r="B57" s="210" t="s">
        <v>201</v>
      </c>
      <c r="C57" s="185">
        <v>6803234.5999999996</v>
      </c>
      <c r="D57" s="195">
        <v>2452605.11</v>
      </c>
      <c r="E57" s="219">
        <v>100</v>
      </c>
      <c r="F57" s="232"/>
      <c r="G57" s="13"/>
      <c r="H57" s="13"/>
      <c r="I57" s="13"/>
      <c r="J57" s="13"/>
      <c r="K57" s="13"/>
      <c r="L57" s="13"/>
      <c r="M57" s="13"/>
    </row>
    <row r="58" spans="1:13" ht="47.25" x14ac:dyDescent="0.25">
      <c r="A58" s="233" t="s">
        <v>202</v>
      </c>
      <c r="B58" s="216" t="s">
        <v>177</v>
      </c>
      <c r="C58" s="196">
        <v>1956946</v>
      </c>
      <c r="D58" s="195">
        <v>2700</v>
      </c>
      <c r="E58" s="219">
        <v>100</v>
      </c>
      <c r="F58" s="228">
        <v>1285028</v>
      </c>
      <c r="G58" s="219">
        <v>100</v>
      </c>
      <c r="H58" s="13"/>
      <c r="I58" s="13"/>
      <c r="J58" s="13"/>
      <c r="K58" s="13"/>
      <c r="L58" s="13"/>
      <c r="M58" s="13"/>
    </row>
    <row r="59" spans="1:13" ht="38.25" x14ac:dyDescent="0.25">
      <c r="A59" s="234" t="s">
        <v>202</v>
      </c>
      <c r="B59" s="216"/>
      <c r="C59" s="196"/>
      <c r="D59" s="195"/>
      <c r="E59" s="219"/>
      <c r="F59" s="235">
        <v>567510</v>
      </c>
      <c r="G59" s="219"/>
      <c r="H59" s="13"/>
      <c r="I59" s="13"/>
      <c r="J59" s="13"/>
      <c r="K59" s="13"/>
      <c r="L59" s="13"/>
      <c r="M59" s="13"/>
    </row>
    <row r="60" spans="1:13" ht="63" x14ac:dyDescent="0.25">
      <c r="A60" s="217" t="s">
        <v>203</v>
      </c>
      <c r="B60" s="216">
        <v>2020</v>
      </c>
      <c r="C60" s="196">
        <v>135466.67000000001</v>
      </c>
      <c r="D60" s="195">
        <v>94374.94</v>
      </c>
      <c r="E60" s="219">
        <v>100</v>
      </c>
      <c r="F60" s="228"/>
      <c r="G60" s="219"/>
      <c r="H60" s="13"/>
      <c r="I60" s="13"/>
      <c r="J60" s="13"/>
      <c r="K60" s="13"/>
      <c r="L60" s="13"/>
      <c r="M60" s="13"/>
    </row>
    <row r="61" spans="1:13" ht="38.25" x14ac:dyDescent="0.25">
      <c r="A61" s="236" t="s">
        <v>203</v>
      </c>
      <c r="B61" s="216"/>
      <c r="C61" s="196"/>
      <c r="D61" s="189">
        <v>41091.730000000003</v>
      </c>
      <c r="E61" s="219"/>
      <c r="F61" s="228"/>
      <c r="G61" s="219"/>
      <c r="H61" s="13"/>
      <c r="I61" s="13"/>
      <c r="J61" s="13"/>
      <c r="K61" s="13"/>
      <c r="L61" s="13"/>
      <c r="M61" s="13"/>
    </row>
    <row r="62" spans="1:13" ht="78.75" x14ac:dyDescent="0.25">
      <c r="A62" s="213" t="s">
        <v>204</v>
      </c>
      <c r="B62" s="210" t="s">
        <v>212</v>
      </c>
      <c r="C62" s="197">
        <v>36928182</v>
      </c>
      <c r="D62" s="197">
        <v>3064168.98</v>
      </c>
      <c r="E62" s="219">
        <v>32.299999999999997</v>
      </c>
      <c r="F62" s="228"/>
      <c r="G62" s="219"/>
      <c r="H62" s="13"/>
      <c r="I62" s="13"/>
      <c r="J62" s="13"/>
      <c r="K62" s="13"/>
      <c r="L62" s="13"/>
      <c r="M62" s="13"/>
    </row>
    <row r="63" spans="1:13" ht="51" x14ac:dyDescent="0.25">
      <c r="A63" s="236" t="s">
        <v>204</v>
      </c>
      <c r="B63" s="210"/>
      <c r="C63" s="197"/>
      <c r="D63" s="197"/>
      <c r="E63" s="219"/>
      <c r="F63" s="228"/>
      <c r="G63" s="219"/>
      <c r="H63" s="13"/>
      <c r="I63" s="13"/>
      <c r="J63" s="13"/>
      <c r="K63" s="13"/>
      <c r="L63" s="13"/>
      <c r="M63" s="13"/>
    </row>
    <row r="64" spans="1:13" ht="126" x14ac:dyDescent="0.25">
      <c r="A64" s="237" t="s">
        <v>205</v>
      </c>
      <c r="B64" s="210" t="s">
        <v>197</v>
      </c>
      <c r="C64" s="197">
        <v>26554889</v>
      </c>
      <c r="D64" s="197">
        <v>800000</v>
      </c>
      <c r="E64" s="219">
        <v>3</v>
      </c>
      <c r="F64" s="228"/>
      <c r="G64" s="219"/>
      <c r="H64" s="13"/>
      <c r="I64" s="13"/>
      <c r="J64" s="13"/>
      <c r="K64" s="13"/>
      <c r="L64" s="13"/>
      <c r="M64" s="13"/>
    </row>
    <row r="65" spans="1:13" ht="94.5" x14ac:dyDescent="0.25">
      <c r="A65" s="237" t="s">
        <v>206</v>
      </c>
      <c r="B65" s="210" t="s">
        <v>197</v>
      </c>
      <c r="C65" s="197">
        <v>43284823</v>
      </c>
      <c r="D65" s="197">
        <v>1200000</v>
      </c>
      <c r="E65" s="219">
        <v>2.8</v>
      </c>
      <c r="F65" s="228"/>
      <c r="G65" s="219"/>
      <c r="H65" s="13"/>
      <c r="I65" s="13"/>
      <c r="J65" s="13"/>
      <c r="K65" s="13"/>
      <c r="L65" s="13"/>
      <c r="M65" s="13"/>
    </row>
    <row r="66" spans="1:13" ht="63" x14ac:dyDescent="0.25">
      <c r="A66" s="221" t="s">
        <v>207</v>
      </c>
      <c r="B66" s="210">
        <v>2020</v>
      </c>
      <c r="C66" s="183">
        <v>77612.59</v>
      </c>
      <c r="D66" s="183">
        <v>77612.59</v>
      </c>
      <c r="E66" s="219">
        <v>100</v>
      </c>
      <c r="F66" s="228"/>
      <c r="G66" s="219"/>
      <c r="H66" s="13"/>
      <c r="I66" s="13"/>
      <c r="J66" s="13"/>
      <c r="K66" s="13"/>
      <c r="L66" s="13"/>
      <c r="M66" s="13"/>
    </row>
    <row r="67" spans="1:13" ht="78.75" x14ac:dyDescent="0.25">
      <c r="A67" s="221" t="s">
        <v>208</v>
      </c>
      <c r="B67" s="210" t="s">
        <v>177</v>
      </c>
      <c r="C67" s="183">
        <v>2704554</v>
      </c>
      <c r="D67" s="183">
        <v>87675.520000000004</v>
      </c>
      <c r="E67" s="219">
        <v>100</v>
      </c>
      <c r="F67" s="191">
        <f>2616879-530940</f>
        <v>2085939</v>
      </c>
      <c r="G67" s="219">
        <v>100</v>
      </c>
      <c r="H67" s="13"/>
      <c r="I67" s="13"/>
      <c r="J67" s="13"/>
      <c r="K67" s="13"/>
      <c r="L67" s="13"/>
      <c r="M67" s="13"/>
    </row>
    <row r="68" spans="1:13" ht="63" x14ac:dyDescent="0.25">
      <c r="A68" s="238" t="s">
        <v>209</v>
      </c>
      <c r="B68" s="210" t="s">
        <v>177</v>
      </c>
      <c r="C68" s="191">
        <v>438674</v>
      </c>
      <c r="D68" s="183">
        <v>31913.279999999999</v>
      </c>
      <c r="E68" s="219">
        <v>100</v>
      </c>
      <c r="F68" s="228">
        <v>377004</v>
      </c>
      <c r="G68" s="219">
        <v>100</v>
      </c>
      <c r="H68" s="13"/>
      <c r="I68" s="13"/>
      <c r="J68" s="13"/>
      <c r="K68" s="13"/>
      <c r="L68" s="13"/>
      <c r="M68" s="13"/>
    </row>
    <row r="69" spans="1:13" ht="63" x14ac:dyDescent="0.25">
      <c r="A69" s="217" t="s">
        <v>210</v>
      </c>
      <c r="B69" s="210" t="s">
        <v>197</v>
      </c>
      <c r="C69" s="183">
        <v>6048681</v>
      </c>
      <c r="D69" s="183">
        <v>85276.33</v>
      </c>
      <c r="E69" s="219">
        <v>100</v>
      </c>
      <c r="F69" s="228">
        <v>1597729</v>
      </c>
      <c r="G69" s="219">
        <v>27.8</v>
      </c>
      <c r="H69" s="13"/>
      <c r="I69" s="13"/>
      <c r="J69" s="13"/>
      <c r="K69" s="13"/>
      <c r="L69" s="13"/>
      <c r="M69" s="13"/>
    </row>
    <row r="70" spans="1:13" ht="121.5" x14ac:dyDescent="0.25">
      <c r="A70" s="239" t="s">
        <v>211</v>
      </c>
      <c r="B70" s="240" t="s">
        <v>220</v>
      </c>
      <c r="C70" s="183">
        <v>2389244</v>
      </c>
      <c r="D70" s="183">
        <v>147811.51999999999</v>
      </c>
      <c r="E70" s="219">
        <v>100</v>
      </c>
      <c r="F70" s="228">
        <v>500000</v>
      </c>
      <c r="G70" s="219">
        <v>27.1</v>
      </c>
      <c r="H70" s="13"/>
      <c r="I70" s="13"/>
      <c r="J70" s="13"/>
      <c r="K70" s="13"/>
      <c r="L70" s="13"/>
      <c r="M70" s="13"/>
    </row>
    <row r="71" spans="1:13" ht="47.25" x14ac:dyDescent="0.25">
      <c r="A71" s="231" t="s">
        <v>213</v>
      </c>
      <c r="B71" s="210">
        <v>2021</v>
      </c>
      <c r="C71" s="193">
        <v>441599</v>
      </c>
      <c r="D71" s="13"/>
      <c r="E71" s="13"/>
      <c r="F71" s="191">
        <f>309120-10307-25678</f>
        <v>273135</v>
      </c>
      <c r="G71" s="219">
        <v>100</v>
      </c>
      <c r="H71" s="13"/>
      <c r="I71" s="13"/>
      <c r="J71" s="13"/>
      <c r="K71" s="13"/>
      <c r="L71" s="13"/>
      <c r="M71" s="13"/>
    </row>
    <row r="72" spans="1:13" ht="25.5" x14ac:dyDescent="0.25">
      <c r="A72" s="241" t="s">
        <v>213</v>
      </c>
      <c r="B72" s="210"/>
      <c r="C72" s="193"/>
      <c r="D72" s="13"/>
      <c r="E72" s="13"/>
      <c r="F72" s="199">
        <v>145072</v>
      </c>
      <c r="G72" s="219"/>
      <c r="H72" s="13"/>
      <c r="I72" s="13"/>
      <c r="J72" s="13"/>
      <c r="K72" s="13"/>
      <c r="L72" s="13"/>
      <c r="M72" s="13"/>
    </row>
    <row r="73" spans="1:13" ht="47.25" x14ac:dyDescent="0.25">
      <c r="A73" s="231" t="s">
        <v>214</v>
      </c>
      <c r="B73" s="210">
        <v>2021</v>
      </c>
      <c r="C73" s="198">
        <v>497357</v>
      </c>
      <c r="D73" s="13"/>
      <c r="E73" s="13"/>
      <c r="F73" s="198">
        <f>348150-10491-24968</f>
        <v>312691</v>
      </c>
      <c r="G73" s="219">
        <v>100</v>
      </c>
      <c r="H73" s="13"/>
      <c r="I73" s="13"/>
      <c r="J73" s="13"/>
      <c r="K73" s="13"/>
      <c r="L73" s="13"/>
      <c r="M73" s="13"/>
    </row>
    <row r="74" spans="1:13" ht="25.5" x14ac:dyDescent="0.25">
      <c r="A74" s="241" t="s">
        <v>214</v>
      </c>
      <c r="B74" s="210"/>
      <c r="C74" s="191"/>
      <c r="D74" s="13"/>
      <c r="E74" s="13"/>
      <c r="F74" s="199">
        <v>160956</v>
      </c>
      <c r="G74" s="219"/>
      <c r="H74" s="13"/>
      <c r="I74" s="13"/>
      <c r="J74" s="13"/>
      <c r="K74" s="13"/>
      <c r="L74" s="13"/>
      <c r="M74" s="13"/>
    </row>
    <row r="75" spans="1:13" ht="63" x14ac:dyDescent="0.25">
      <c r="A75" s="213" t="s">
        <v>215</v>
      </c>
      <c r="B75" s="210">
        <v>2021</v>
      </c>
      <c r="C75" s="198">
        <v>537052</v>
      </c>
      <c r="D75" s="13"/>
      <c r="E75" s="13"/>
      <c r="F75" s="198">
        <f>375937-10303-27118</f>
        <v>338516</v>
      </c>
      <c r="G75" s="219">
        <v>100</v>
      </c>
      <c r="H75" s="13"/>
      <c r="I75" s="13"/>
      <c r="J75" s="13"/>
      <c r="K75" s="13"/>
      <c r="L75" s="13"/>
      <c r="M75" s="13"/>
    </row>
    <row r="76" spans="1:13" ht="51" x14ac:dyDescent="0.25">
      <c r="A76" s="236" t="s">
        <v>215</v>
      </c>
      <c r="B76" s="210"/>
      <c r="C76" s="198"/>
      <c r="D76" s="13"/>
      <c r="E76" s="13"/>
      <c r="F76" s="200">
        <v>174307</v>
      </c>
      <c r="G76" s="219"/>
      <c r="H76" s="227"/>
      <c r="I76" s="13"/>
      <c r="J76" s="13"/>
      <c r="K76" s="13"/>
      <c r="L76" s="13"/>
      <c r="M76" s="13"/>
    </row>
    <row r="77" spans="1:13" ht="78.75" x14ac:dyDescent="0.25">
      <c r="A77" s="231" t="s">
        <v>216</v>
      </c>
      <c r="B77" s="210" t="s">
        <v>219</v>
      </c>
      <c r="C77" s="198">
        <v>16891384</v>
      </c>
      <c r="D77" s="13"/>
      <c r="E77" s="13"/>
      <c r="F77" s="198">
        <v>3798169</v>
      </c>
      <c r="G77" s="219">
        <v>100</v>
      </c>
      <c r="H77" s="227"/>
      <c r="I77" s="13"/>
      <c r="J77" s="13"/>
      <c r="K77" s="13"/>
      <c r="L77" s="13"/>
      <c r="M77" s="13"/>
    </row>
    <row r="78" spans="1:13" ht="51" x14ac:dyDescent="0.25">
      <c r="A78" s="241" t="s">
        <v>216</v>
      </c>
      <c r="B78" s="210"/>
      <c r="C78" s="198"/>
      <c r="D78" s="13"/>
      <c r="E78" s="13"/>
      <c r="F78" s="200">
        <v>5000000</v>
      </c>
      <c r="G78" s="219"/>
      <c r="H78" s="227"/>
      <c r="I78" s="13"/>
      <c r="J78" s="13"/>
      <c r="K78" s="13"/>
      <c r="L78" s="13"/>
      <c r="M78" s="13"/>
    </row>
    <row r="79" spans="1:13" ht="78.75" x14ac:dyDescent="0.25">
      <c r="A79" s="217" t="s">
        <v>217</v>
      </c>
      <c r="B79" s="210" t="s">
        <v>175</v>
      </c>
      <c r="C79" s="191">
        <v>1317809</v>
      </c>
      <c r="D79" s="13"/>
      <c r="E79" s="13"/>
      <c r="F79" s="191">
        <v>1312949</v>
      </c>
      <c r="G79" s="219">
        <v>100</v>
      </c>
      <c r="H79" s="227"/>
      <c r="I79" s="13"/>
      <c r="J79" s="13"/>
      <c r="K79" s="13"/>
      <c r="L79" s="13"/>
      <c r="M79" s="13"/>
    </row>
    <row r="80" spans="1:13" ht="94.5" x14ac:dyDescent="0.25">
      <c r="A80" s="213" t="s">
        <v>218</v>
      </c>
      <c r="B80" s="210">
        <v>2021</v>
      </c>
      <c r="C80" s="191">
        <v>98216</v>
      </c>
      <c r="D80" s="13"/>
      <c r="E80" s="13"/>
      <c r="F80" s="191">
        <v>98216</v>
      </c>
      <c r="G80" s="219">
        <v>100</v>
      </c>
      <c r="H80" s="13"/>
      <c r="I80" s="13"/>
      <c r="J80" s="13"/>
      <c r="K80" s="13"/>
      <c r="L80" s="13"/>
      <c r="M80" s="13"/>
    </row>
    <row r="81" spans="1:13" ht="47.25" x14ac:dyDescent="0.25">
      <c r="A81" s="213" t="s">
        <v>221</v>
      </c>
      <c r="B81" s="210" t="s">
        <v>175</v>
      </c>
      <c r="C81" s="197">
        <v>4948978</v>
      </c>
      <c r="D81" s="197">
        <v>821703.76</v>
      </c>
      <c r="E81" s="219">
        <v>24</v>
      </c>
      <c r="F81" s="198">
        <v>3243014</v>
      </c>
      <c r="G81" s="219">
        <v>100</v>
      </c>
      <c r="H81" s="13"/>
      <c r="I81" s="13"/>
      <c r="J81" s="13"/>
      <c r="K81" s="13"/>
      <c r="L81" s="13"/>
      <c r="M81" s="13"/>
    </row>
    <row r="82" spans="1:13" ht="78.75" x14ac:dyDescent="0.25">
      <c r="A82" s="213" t="s">
        <v>222</v>
      </c>
      <c r="B82" s="210" t="s">
        <v>223</v>
      </c>
      <c r="C82" s="197">
        <v>12315355</v>
      </c>
      <c r="D82" s="197">
        <f>400000-6285-10442</f>
        <v>383273</v>
      </c>
      <c r="E82" s="219">
        <v>97.4</v>
      </c>
      <c r="F82" s="197"/>
      <c r="G82" s="219"/>
      <c r="H82" s="13"/>
      <c r="I82" s="13"/>
      <c r="J82" s="13"/>
      <c r="K82" s="13"/>
      <c r="L82" s="13"/>
      <c r="M82" s="13"/>
    </row>
    <row r="83" spans="1:13" ht="105" x14ac:dyDescent="0.25">
      <c r="A83" s="242" t="s">
        <v>224</v>
      </c>
      <c r="B83" s="210" t="s">
        <v>176</v>
      </c>
      <c r="C83" s="183">
        <v>3103323.06</v>
      </c>
      <c r="D83" s="197">
        <v>3059257.36</v>
      </c>
      <c r="E83" s="201">
        <v>100</v>
      </c>
      <c r="F83" s="197"/>
      <c r="G83" s="201"/>
      <c r="H83" s="91"/>
      <c r="I83" s="93"/>
      <c r="J83" s="82"/>
      <c r="K83" s="30"/>
      <c r="L83" s="12"/>
      <c r="M83" s="12"/>
    </row>
    <row r="84" spans="1:13" ht="63" x14ac:dyDescent="0.25">
      <c r="A84" s="221" t="s">
        <v>225</v>
      </c>
      <c r="B84" s="210" t="s">
        <v>176</v>
      </c>
      <c r="C84" s="183">
        <v>694356.01</v>
      </c>
      <c r="D84" s="202">
        <v>667087.44999999995</v>
      </c>
      <c r="E84" s="201">
        <v>100</v>
      </c>
      <c r="F84" s="202"/>
      <c r="G84" s="201"/>
      <c r="H84" s="83"/>
      <c r="I84" s="30"/>
      <c r="J84" s="31"/>
      <c r="K84" s="30"/>
      <c r="L84" s="12"/>
      <c r="M84" s="12"/>
    </row>
    <row r="85" spans="1:13" ht="63" x14ac:dyDescent="0.25">
      <c r="A85" s="238" t="s">
        <v>226</v>
      </c>
      <c r="B85" s="210">
        <v>2020</v>
      </c>
      <c r="C85" s="183">
        <v>28013.83</v>
      </c>
      <c r="D85" s="202">
        <v>28013.83</v>
      </c>
      <c r="E85" s="201">
        <v>100</v>
      </c>
      <c r="F85" s="202"/>
      <c r="G85" s="201"/>
      <c r="H85" s="83"/>
      <c r="I85" s="30"/>
      <c r="J85" s="92"/>
      <c r="K85" s="91"/>
      <c r="L85" s="13"/>
      <c r="M85" s="13"/>
    </row>
    <row r="86" spans="1:13" ht="63" x14ac:dyDescent="0.25">
      <c r="A86" s="217" t="s">
        <v>227</v>
      </c>
      <c r="B86" s="210">
        <v>2020</v>
      </c>
      <c r="C86" s="183">
        <v>438774.06</v>
      </c>
      <c r="D86" s="202">
        <v>438774.06</v>
      </c>
      <c r="E86" s="201">
        <v>100</v>
      </c>
      <c r="F86" s="202"/>
      <c r="G86" s="201"/>
      <c r="H86" s="83"/>
      <c r="I86" s="30"/>
      <c r="J86" s="92"/>
      <c r="K86" s="91"/>
      <c r="L86" s="13"/>
      <c r="M86" s="13"/>
    </row>
    <row r="87" spans="1:13" ht="63" x14ac:dyDescent="0.25">
      <c r="A87" s="231" t="s">
        <v>228</v>
      </c>
      <c r="B87" s="243">
        <v>2021</v>
      </c>
      <c r="C87" s="211">
        <v>969049</v>
      </c>
      <c r="D87" s="92"/>
      <c r="E87" s="91"/>
      <c r="F87" s="211">
        <v>834307</v>
      </c>
      <c r="G87" s="201">
        <v>100</v>
      </c>
      <c r="H87" s="83"/>
      <c r="I87" s="30"/>
      <c r="J87" s="92"/>
      <c r="K87" s="91"/>
      <c r="L87" s="13"/>
      <c r="M87" s="13"/>
    </row>
    <row r="88" spans="1:13" ht="51" x14ac:dyDescent="0.25">
      <c r="A88" s="241" t="s">
        <v>228</v>
      </c>
      <c r="B88" s="243"/>
      <c r="C88" s="211"/>
      <c r="D88" s="92"/>
      <c r="E88" s="91"/>
      <c r="F88" s="212">
        <v>93000</v>
      </c>
      <c r="G88" s="201"/>
      <c r="H88" s="83"/>
      <c r="I88" s="30"/>
      <c r="J88" s="92"/>
      <c r="K88" s="91"/>
      <c r="L88" s="13"/>
      <c r="M88" s="13"/>
    </row>
    <row r="89" spans="1:13" ht="110.25" x14ac:dyDescent="0.25">
      <c r="A89" s="231" t="s">
        <v>229</v>
      </c>
      <c r="B89" s="243">
        <v>2021</v>
      </c>
      <c r="C89" s="211">
        <v>266753</v>
      </c>
      <c r="D89" s="92"/>
      <c r="E89" s="91"/>
      <c r="F89" s="211">
        <v>254838</v>
      </c>
      <c r="G89" s="201">
        <v>100</v>
      </c>
      <c r="H89" s="83"/>
      <c r="I89" s="30"/>
      <c r="J89" s="92"/>
      <c r="K89" s="91"/>
      <c r="L89" s="13"/>
      <c r="M89" s="13"/>
    </row>
    <row r="90" spans="1:13" ht="78.75" x14ac:dyDescent="0.25">
      <c r="A90" s="213" t="s">
        <v>230</v>
      </c>
      <c r="B90" s="243">
        <v>2021</v>
      </c>
      <c r="C90" s="211">
        <v>680000</v>
      </c>
      <c r="D90" s="92"/>
      <c r="E90" s="91"/>
      <c r="F90" s="211">
        <v>660000</v>
      </c>
      <c r="G90" s="201">
        <v>100</v>
      </c>
      <c r="H90" s="83"/>
      <c r="I90" s="30"/>
      <c r="J90" s="92"/>
      <c r="K90" s="91"/>
      <c r="L90" s="13"/>
      <c r="M90" s="13"/>
    </row>
    <row r="91" spans="1:13" ht="78.75" x14ac:dyDescent="0.25">
      <c r="A91" s="223" t="s">
        <v>230</v>
      </c>
      <c r="B91" s="244"/>
      <c r="C91" s="195"/>
      <c r="D91" s="92"/>
      <c r="E91" s="91"/>
      <c r="F91" s="212">
        <v>20000</v>
      </c>
      <c r="G91" s="201"/>
      <c r="H91" s="83"/>
      <c r="I91" s="30"/>
      <c r="J91" s="92"/>
      <c r="K91" s="91"/>
      <c r="L91" s="13"/>
      <c r="M91" s="13"/>
    </row>
    <row r="92" spans="1:13" ht="78.75" x14ac:dyDescent="0.25">
      <c r="A92" s="213" t="s">
        <v>231</v>
      </c>
      <c r="B92" s="216">
        <v>2020</v>
      </c>
      <c r="C92" s="183"/>
      <c r="D92" s="245"/>
      <c r="E92" s="246"/>
      <c r="F92" s="202"/>
      <c r="G92" s="201"/>
      <c r="H92" s="247"/>
      <c r="I92" s="248"/>
      <c r="J92" s="245"/>
      <c r="K92" s="246"/>
      <c r="L92" s="227"/>
      <c r="M92" s="227"/>
    </row>
    <row r="93" spans="1:13" ht="15.75" x14ac:dyDescent="0.25">
      <c r="A93" s="214" t="s">
        <v>232</v>
      </c>
      <c r="B93" s="216"/>
      <c r="C93" s="183"/>
      <c r="D93" s="245"/>
      <c r="E93" s="246"/>
      <c r="F93" s="202"/>
      <c r="G93" s="201"/>
      <c r="H93" s="247"/>
      <c r="I93" s="248"/>
      <c r="J93" s="245"/>
      <c r="K93" s="246"/>
      <c r="L93" s="227"/>
      <c r="M93" s="227"/>
    </row>
    <row r="94" spans="1:13" ht="76.5" x14ac:dyDescent="0.25">
      <c r="A94" s="215" t="s">
        <v>233</v>
      </c>
      <c r="B94" s="216"/>
      <c r="C94" s="183"/>
      <c r="D94" s="245"/>
      <c r="E94" s="246"/>
      <c r="F94" s="202"/>
      <c r="G94" s="201"/>
      <c r="H94" s="247"/>
      <c r="I94" s="248"/>
      <c r="J94" s="245"/>
      <c r="K94" s="246"/>
      <c r="L94" s="227"/>
      <c r="M94" s="227"/>
    </row>
    <row r="95" spans="1:13" ht="47.25" x14ac:dyDescent="0.25">
      <c r="A95" s="213" t="s">
        <v>234</v>
      </c>
      <c r="B95" s="216"/>
      <c r="C95" s="183"/>
      <c r="D95" s="245"/>
      <c r="E95" s="246"/>
      <c r="F95" s="202"/>
      <c r="G95" s="201"/>
      <c r="H95" s="247"/>
      <c r="I95" s="248"/>
      <c r="J95" s="245"/>
      <c r="K95" s="246"/>
      <c r="L95" s="227"/>
      <c r="M95" s="227"/>
    </row>
    <row r="96" spans="1:13" ht="15.75" x14ac:dyDescent="0.25">
      <c r="A96" s="214" t="s">
        <v>232</v>
      </c>
      <c r="B96" s="210"/>
      <c r="C96" s="183"/>
      <c r="D96" s="92"/>
      <c r="E96" s="91"/>
      <c r="F96" s="202"/>
      <c r="G96" s="201"/>
      <c r="H96" s="83"/>
      <c r="I96" s="30"/>
      <c r="J96" s="92"/>
      <c r="K96" s="91"/>
      <c r="L96" s="13"/>
      <c r="M96" s="13"/>
    </row>
    <row r="97" spans="1:13" ht="76.5" x14ac:dyDescent="0.25">
      <c r="A97" s="215" t="s">
        <v>235</v>
      </c>
      <c r="B97" s="210"/>
      <c r="C97" s="183"/>
      <c r="D97" s="92"/>
      <c r="E97" s="91"/>
      <c r="F97" s="202"/>
      <c r="G97" s="201"/>
      <c r="H97" s="83"/>
      <c r="I97" s="30"/>
      <c r="J97" s="92"/>
      <c r="K97" s="91"/>
      <c r="L97" s="13"/>
      <c r="M97" s="13"/>
    </row>
    <row r="98" spans="1:13" ht="63" x14ac:dyDescent="0.25">
      <c r="A98" s="213" t="s">
        <v>236</v>
      </c>
      <c r="B98" s="210"/>
      <c r="C98" s="183"/>
      <c r="D98" s="92"/>
      <c r="E98" s="91"/>
      <c r="F98" s="202"/>
      <c r="G98" s="201"/>
      <c r="H98" s="83"/>
      <c r="I98" s="30"/>
      <c r="J98" s="92"/>
      <c r="K98" s="91"/>
      <c r="L98" s="13"/>
      <c r="M98" s="13"/>
    </row>
    <row r="99" spans="1:13" ht="15.75" x14ac:dyDescent="0.25">
      <c r="A99" s="249" t="s">
        <v>232</v>
      </c>
      <c r="B99" s="210"/>
      <c r="C99" s="183"/>
      <c r="D99" s="92"/>
      <c r="E99" s="91"/>
      <c r="F99" s="202"/>
      <c r="G99" s="201"/>
      <c r="H99" s="83"/>
      <c r="I99" s="30"/>
      <c r="J99" s="92"/>
      <c r="K99" s="91"/>
      <c r="L99" s="13"/>
      <c r="M99" s="13"/>
    </row>
    <row r="100" spans="1:13" ht="105" x14ac:dyDescent="0.25">
      <c r="A100" s="250" t="s">
        <v>237</v>
      </c>
      <c r="B100" s="210"/>
      <c r="C100" s="183"/>
      <c r="D100" s="92"/>
      <c r="E100" s="91"/>
      <c r="F100" s="202"/>
      <c r="G100" s="201"/>
      <c r="H100" s="83"/>
      <c r="I100" s="30"/>
      <c r="J100" s="92"/>
      <c r="K100" s="91"/>
      <c r="L100" s="13"/>
      <c r="M100" s="13"/>
    </row>
    <row r="101" spans="1:13" ht="78.75" x14ac:dyDescent="0.25">
      <c r="A101" s="213" t="s">
        <v>238</v>
      </c>
      <c r="B101" s="210"/>
      <c r="C101" s="183"/>
      <c r="D101" s="92"/>
      <c r="E101" s="91"/>
      <c r="F101" s="202"/>
      <c r="G101" s="201"/>
      <c r="H101" s="83"/>
      <c r="I101" s="30"/>
      <c r="J101" s="92"/>
      <c r="K101" s="91"/>
      <c r="L101" s="13"/>
      <c r="M101" s="13"/>
    </row>
    <row r="102" spans="1:13" ht="15.75" x14ac:dyDescent="0.25">
      <c r="A102" s="249" t="s">
        <v>232</v>
      </c>
      <c r="B102" s="210"/>
      <c r="C102" s="183"/>
      <c r="D102" s="92"/>
      <c r="E102" s="91"/>
      <c r="F102" s="202"/>
      <c r="G102" s="201"/>
      <c r="H102" s="83"/>
      <c r="I102" s="30"/>
      <c r="J102" s="92"/>
      <c r="K102" s="91"/>
      <c r="L102" s="13"/>
      <c r="M102" s="13"/>
    </row>
    <row r="103" spans="1:13" ht="90" x14ac:dyDescent="0.25">
      <c r="A103" s="250" t="s">
        <v>239</v>
      </c>
      <c r="B103" s="210"/>
      <c r="C103" s="183"/>
      <c r="D103" s="92"/>
      <c r="E103" s="91"/>
      <c r="F103" s="202"/>
      <c r="G103" s="201"/>
      <c r="H103" s="83"/>
      <c r="I103" s="30"/>
      <c r="J103" s="92"/>
      <c r="K103" s="91"/>
      <c r="L103" s="13"/>
      <c r="M103" s="13"/>
    </row>
    <row r="104" spans="1:13" ht="15.75" x14ac:dyDescent="0.25">
      <c r="A104" s="250"/>
      <c r="B104" s="251"/>
      <c r="C104" s="203"/>
      <c r="D104" s="204"/>
      <c r="E104" s="205"/>
      <c r="F104" s="206"/>
      <c r="G104" s="207"/>
      <c r="H104" s="208"/>
      <c r="I104" s="209"/>
      <c r="J104" s="204"/>
      <c r="K104" s="205"/>
      <c r="L104" s="181"/>
      <c r="M104" s="181"/>
    </row>
    <row r="105" spans="1:13" ht="27.75" customHeight="1" x14ac:dyDescent="0.25">
      <c r="A105" s="177"/>
      <c r="B105" s="119"/>
      <c r="C105" s="112"/>
      <c r="D105" s="113"/>
      <c r="E105" s="105"/>
      <c r="F105" s="114"/>
      <c r="G105" s="105"/>
      <c r="H105" s="113"/>
      <c r="I105" s="112"/>
      <c r="J105" s="113"/>
      <c r="K105" s="105"/>
      <c r="L105" s="105"/>
      <c r="M105" s="105"/>
    </row>
    <row r="106" spans="1:13" ht="21.75" customHeight="1" x14ac:dyDescent="0.25">
      <c r="A106" s="178" t="s">
        <v>108</v>
      </c>
      <c r="B106" s="13"/>
      <c r="C106" s="12"/>
      <c r="D106" s="115">
        <f>D83</f>
        <v>3059257.36</v>
      </c>
      <c r="E106" s="116"/>
      <c r="F106" s="117">
        <f>F84+F83</f>
        <v>0</v>
      </c>
      <c r="G106" s="116"/>
      <c r="H106" s="115">
        <f>H83</f>
        <v>0</v>
      </c>
      <c r="I106" s="118"/>
      <c r="J106" s="115">
        <f>J86+J85</f>
        <v>0</v>
      </c>
      <c r="K106" s="116"/>
      <c r="L106" s="116">
        <f>L105</f>
        <v>0</v>
      </c>
      <c r="M106" s="13"/>
    </row>
    <row r="107" spans="1:13" ht="15.75" x14ac:dyDescent="0.25">
      <c r="A107" s="8"/>
      <c r="B107" s="8"/>
      <c r="C107" s="8"/>
      <c r="D107" s="8"/>
      <c r="E107" s="8"/>
      <c r="F107" s="8"/>
      <c r="G107" s="8"/>
      <c r="H107" s="8"/>
    </row>
    <row r="108" spans="1:13" x14ac:dyDescent="0.25">
      <c r="A108" s="357"/>
      <c r="B108" s="357"/>
      <c r="C108" s="357"/>
      <c r="D108" s="357"/>
      <c r="E108" s="357"/>
      <c r="F108" s="357"/>
      <c r="G108" s="357"/>
      <c r="H108" s="357"/>
      <c r="I108" s="357"/>
      <c r="J108" s="357"/>
      <c r="K108" s="357"/>
      <c r="L108" s="357"/>
      <c r="M108" s="357"/>
    </row>
    <row r="109" spans="1:13" ht="26.25" customHeight="1" x14ac:dyDescent="0.25">
      <c r="A109" s="179" t="s">
        <v>96</v>
      </c>
      <c r="B109" s="14"/>
      <c r="C109" s="352" t="s">
        <v>27</v>
      </c>
      <c r="D109" s="352"/>
      <c r="E109" s="15"/>
      <c r="F109" s="351" t="s">
        <v>54</v>
      </c>
      <c r="G109" s="351"/>
    </row>
    <row r="110" spans="1:13" ht="18.75" customHeight="1" x14ac:dyDescent="0.25">
      <c r="A110" s="354"/>
      <c r="B110" s="353"/>
      <c r="C110" s="350" t="s">
        <v>1</v>
      </c>
      <c r="D110" s="350"/>
      <c r="E110" s="16"/>
      <c r="F110" s="350" t="s">
        <v>2</v>
      </c>
      <c r="G110" s="350"/>
    </row>
    <row r="111" spans="1:13" ht="15" customHeight="1" x14ac:dyDescent="0.25">
      <c r="A111" s="354"/>
      <c r="B111" s="353"/>
      <c r="C111" s="350"/>
      <c r="D111" s="350"/>
      <c r="E111" s="16"/>
      <c r="F111" s="350"/>
      <c r="G111" s="350"/>
    </row>
    <row r="112" spans="1:13" ht="24.75" customHeight="1" x14ac:dyDescent="0.25">
      <c r="A112" s="180" t="s">
        <v>17</v>
      </c>
      <c r="B112" s="17"/>
      <c r="C112" s="352" t="s">
        <v>28</v>
      </c>
      <c r="D112" s="352"/>
      <c r="E112" s="15"/>
      <c r="F112" s="351" t="s">
        <v>16</v>
      </c>
      <c r="G112" s="351"/>
    </row>
    <row r="113" spans="1:7" ht="15.75" customHeight="1" x14ac:dyDescent="0.25">
      <c r="A113" s="18"/>
      <c r="B113" s="19"/>
      <c r="C113" s="350" t="s">
        <v>1</v>
      </c>
      <c r="D113" s="350"/>
      <c r="E113" s="16"/>
      <c r="F113" s="350" t="s">
        <v>2</v>
      </c>
      <c r="G113" s="350"/>
    </row>
    <row r="114" spans="1:7" ht="15" customHeight="1" x14ac:dyDescent="0.25">
      <c r="A114" s="20"/>
      <c r="C114" s="350"/>
      <c r="D114" s="350"/>
      <c r="E114" s="16"/>
      <c r="F114" s="350"/>
      <c r="G114" s="350"/>
    </row>
    <row r="115" spans="1:7" x14ac:dyDescent="0.25">
      <c r="A115" s="20"/>
    </row>
    <row r="116" spans="1:7" x14ac:dyDescent="0.25">
      <c r="A116" s="20"/>
    </row>
    <row r="117" spans="1:7" ht="18" x14ac:dyDescent="0.25">
      <c r="A117" s="6"/>
    </row>
  </sheetData>
  <mergeCells count="19">
    <mergeCell ref="B110:B111"/>
    <mergeCell ref="A110:A111"/>
    <mergeCell ref="F109:G109"/>
    <mergeCell ref="C109:D109"/>
    <mergeCell ref="A4:A5"/>
    <mergeCell ref="B4:B5"/>
    <mergeCell ref="C4:C5"/>
    <mergeCell ref="A108:M108"/>
    <mergeCell ref="L4:M4"/>
    <mergeCell ref="H4:I4"/>
    <mergeCell ref="J4:K4"/>
    <mergeCell ref="D4:E4"/>
    <mergeCell ref="F4:G4"/>
    <mergeCell ref="F113:G114"/>
    <mergeCell ref="C113:D114"/>
    <mergeCell ref="F112:G112"/>
    <mergeCell ref="C112:D112"/>
    <mergeCell ref="F110:G111"/>
    <mergeCell ref="C110:D111"/>
  </mergeCells>
  <pageMargins left="0.24" right="0.24" top="0.31496062992125984" bottom="0.23622047244094491" header="0.31496062992125984" footer="0.19685039370078741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opLeftCell="A30" workbookViewId="0">
      <selection activeCell="G26" sqref="G26:G28"/>
    </sheetView>
  </sheetViews>
  <sheetFormatPr defaultRowHeight="15" outlineLevelRow="1" x14ac:dyDescent="0.25"/>
  <cols>
    <col min="1" max="1" width="17.7109375" customWidth="1"/>
    <col min="2" max="2" width="31.85546875" customWidth="1"/>
    <col min="3" max="3" width="16" customWidth="1"/>
    <col min="4" max="4" width="12" customWidth="1"/>
    <col min="5" max="5" width="17.42578125" customWidth="1"/>
    <col min="6" max="6" width="14.7109375" customWidth="1"/>
    <col min="7" max="7" width="27" customWidth="1"/>
    <col min="8" max="8" width="13.28515625" customWidth="1"/>
    <col min="9" max="9" width="22.28515625" customWidth="1"/>
    <col min="10" max="10" width="9.85546875" customWidth="1"/>
    <col min="12" max="12" width="5.140625" customWidth="1"/>
  </cols>
  <sheetData>
    <row r="1" spans="1:11" ht="15.75" x14ac:dyDescent="0.25">
      <c r="A1" s="406" t="s">
        <v>109</v>
      </c>
      <c r="B1" s="406"/>
      <c r="C1" s="406"/>
      <c r="D1" s="406"/>
      <c r="E1" s="406"/>
      <c r="F1" s="406"/>
      <c r="G1" s="406"/>
      <c r="H1" s="406"/>
      <c r="I1" s="406"/>
    </row>
    <row r="2" spans="1:11" ht="8.25" customHeight="1" x14ac:dyDescent="0.25">
      <c r="A2" s="38"/>
    </row>
    <row r="3" spans="1:11" ht="15.75" x14ac:dyDescent="0.25">
      <c r="A3" s="406" t="s">
        <v>110</v>
      </c>
      <c r="B3" s="406"/>
      <c r="C3" s="406"/>
      <c r="D3" s="406"/>
      <c r="E3" s="406"/>
      <c r="F3" s="406"/>
      <c r="G3" s="406"/>
      <c r="H3" s="406"/>
      <c r="I3" s="406"/>
    </row>
    <row r="4" spans="1:11" ht="15.75" x14ac:dyDescent="0.25">
      <c r="A4" s="406" t="s">
        <v>111</v>
      </c>
      <c r="B4" s="406"/>
      <c r="C4" s="406"/>
      <c r="D4" s="406"/>
      <c r="E4" s="406"/>
      <c r="F4" s="406"/>
      <c r="G4" s="406"/>
      <c r="H4" s="406"/>
      <c r="I4" s="406"/>
    </row>
    <row r="5" spans="1:11" ht="15.75" x14ac:dyDescent="0.25">
      <c r="A5" s="406" t="s">
        <v>112</v>
      </c>
      <c r="B5" s="406"/>
      <c r="C5" s="406"/>
      <c r="D5" s="406"/>
      <c r="E5" s="406"/>
      <c r="F5" s="406"/>
      <c r="G5" s="406"/>
      <c r="H5" s="406"/>
      <c r="I5" s="406"/>
    </row>
    <row r="6" spans="1:11" ht="15.75" x14ac:dyDescent="0.25">
      <c r="A6" s="121"/>
    </row>
    <row r="7" spans="1:11" ht="18.75" x14ac:dyDescent="0.25">
      <c r="A7" s="407" t="s">
        <v>113</v>
      </c>
      <c r="B7" s="407"/>
      <c r="C7" s="407"/>
      <c r="D7" s="407"/>
      <c r="E7" s="407"/>
      <c r="F7" s="407"/>
      <c r="G7" s="407"/>
      <c r="H7" s="407"/>
      <c r="I7" s="407"/>
    </row>
    <row r="8" spans="1:11" ht="11.25" customHeight="1" x14ac:dyDescent="0.25">
      <c r="A8" s="108"/>
    </row>
    <row r="9" spans="1:11" s="123" customFormat="1" ht="21" customHeight="1" x14ac:dyDescent="0.25">
      <c r="A9" s="122" t="s">
        <v>19</v>
      </c>
      <c r="F9" s="124" t="s">
        <v>18</v>
      </c>
      <c r="H9" s="125"/>
      <c r="J9" s="21" t="s">
        <v>40</v>
      </c>
    </row>
    <row r="10" spans="1:11" s="37" customFormat="1" ht="17.25" customHeight="1" x14ac:dyDescent="0.2">
      <c r="B10" s="126" t="s">
        <v>114</v>
      </c>
      <c r="J10" s="22" t="s">
        <v>41</v>
      </c>
    </row>
    <row r="11" spans="1:11" ht="15.75" x14ac:dyDescent="0.25">
      <c r="A11" s="127"/>
      <c r="B11" s="128"/>
      <c r="C11" s="128"/>
    </row>
    <row r="12" spans="1:11" ht="20.25" customHeight="1" x14ac:dyDescent="0.25">
      <c r="A12" s="122" t="s">
        <v>115</v>
      </c>
      <c r="B12" s="129"/>
      <c r="C12" s="128"/>
      <c r="J12" s="21" t="s">
        <v>40</v>
      </c>
    </row>
    <row r="13" spans="1:11" s="130" customFormat="1" ht="17.25" customHeight="1" x14ac:dyDescent="0.2">
      <c r="B13" s="131" t="s">
        <v>116</v>
      </c>
      <c r="J13" s="22" t="s">
        <v>41</v>
      </c>
    </row>
    <row r="14" spans="1:11" ht="15.75" x14ac:dyDescent="0.25">
      <c r="A14" s="127"/>
    </row>
    <row r="15" spans="1:11" ht="15.75" x14ac:dyDescent="0.25">
      <c r="A15" s="127"/>
    </row>
    <row r="16" spans="1:11" ht="27.75" customHeight="1" x14ac:dyDescent="0.25">
      <c r="A16" s="23" t="s">
        <v>42</v>
      </c>
      <c r="B16" s="24">
        <v>1217340</v>
      </c>
      <c r="C16" s="25" t="s">
        <v>50</v>
      </c>
      <c r="D16" s="25" t="s">
        <v>43</v>
      </c>
      <c r="F16" s="405" t="s">
        <v>51</v>
      </c>
      <c r="G16" s="405"/>
      <c r="H16" s="405"/>
      <c r="I16" s="405"/>
      <c r="J16" s="26" t="s">
        <v>44</v>
      </c>
      <c r="K16" s="26"/>
    </row>
    <row r="17" spans="1:13" s="130" customFormat="1" ht="32.25" customHeight="1" x14ac:dyDescent="0.2">
      <c r="A17" s="27"/>
      <c r="B17" s="28" t="s">
        <v>45</v>
      </c>
      <c r="C17" s="28" t="s">
        <v>46</v>
      </c>
      <c r="D17" s="28" t="s">
        <v>47</v>
      </c>
      <c r="E17" s="132"/>
      <c r="F17" s="398" t="s">
        <v>48</v>
      </c>
      <c r="G17" s="398"/>
      <c r="H17" s="398"/>
      <c r="I17" s="398"/>
      <c r="J17" s="29" t="s">
        <v>49</v>
      </c>
      <c r="K17" s="29"/>
      <c r="L17" s="65"/>
      <c r="M17" s="65"/>
    </row>
    <row r="18" spans="1:13" ht="15.75" x14ac:dyDescent="0.25">
      <c r="A18" s="399"/>
      <c r="B18" s="399"/>
      <c r="C18" s="399"/>
      <c r="D18" s="399"/>
    </row>
    <row r="19" spans="1:13" ht="17.25" customHeight="1" x14ac:dyDescent="0.25">
      <c r="A19" s="361" t="s">
        <v>141</v>
      </c>
      <c r="B19" s="361"/>
      <c r="C19" s="361"/>
      <c r="D19" s="361"/>
      <c r="E19" s="361"/>
      <c r="F19" s="361"/>
      <c r="G19" s="361"/>
      <c r="H19" s="361"/>
      <c r="I19" s="361"/>
    </row>
    <row r="20" spans="1:13" ht="14.25" customHeight="1" x14ac:dyDescent="0.25">
      <c r="A20" s="361" t="s">
        <v>117</v>
      </c>
      <c r="B20" s="361"/>
      <c r="C20" s="361"/>
      <c r="D20" s="361"/>
      <c r="E20" s="361"/>
      <c r="F20" s="361"/>
      <c r="G20" s="361"/>
      <c r="H20" s="361"/>
      <c r="I20" s="361"/>
      <c r="J20" s="361"/>
      <c r="K20" s="361"/>
      <c r="L20" s="361"/>
    </row>
    <row r="21" spans="1:13" x14ac:dyDescent="0.25">
      <c r="A21" s="400" t="s">
        <v>20</v>
      </c>
      <c r="B21" s="400"/>
      <c r="C21" s="400"/>
      <c r="D21" s="400"/>
      <c r="E21" s="400"/>
      <c r="F21" s="400"/>
      <c r="G21" s="400"/>
    </row>
    <row r="22" spans="1:13" ht="21.75" customHeight="1" x14ac:dyDescent="0.25">
      <c r="A22" s="401" t="s">
        <v>118</v>
      </c>
      <c r="B22" s="402" t="s">
        <v>0</v>
      </c>
      <c r="C22" s="402" t="s">
        <v>119</v>
      </c>
      <c r="D22" s="402" t="s">
        <v>64</v>
      </c>
      <c r="E22" s="402" t="s">
        <v>65</v>
      </c>
      <c r="F22" s="402"/>
      <c r="G22" s="402" t="s">
        <v>120</v>
      </c>
    </row>
    <row r="23" spans="1:13" ht="24" x14ac:dyDescent="0.25">
      <c r="A23" s="401"/>
      <c r="B23" s="402"/>
      <c r="C23" s="402"/>
      <c r="D23" s="402"/>
      <c r="E23" s="402" t="s">
        <v>13</v>
      </c>
      <c r="F23" s="170" t="s">
        <v>121</v>
      </c>
      <c r="G23" s="402"/>
    </row>
    <row r="24" spans="1:13" ht="17.25" customHeight="1" x14ac:dyDescent="0.25">
      <c r="A24" s="401"/>
      <c r="B24" s="402"/>
      <c r="C24" s="402"/>
      <c r="D24" s="402"/>
      <c r="E24" s="402"/>
      <c r="F24" s="170" t="s">
        <v>122</v>
      </c>
      <c r="G24" s="402"/>
    </row>
    <row r="25" spans="1:13" x14ac:dyDescent="0.25">
      <c r="A25" s="170">
        <v>1</v>
      </c>
      <c r="B25" s="170">
        <v>2</v>
      </c>
      <c r="C25" s="170">
        <v>3</v>
      </c>
      <c r="D25" s="170">
        <v>4</v>
      </c>
      <c r="E25" s="170">
        <v>5</v>
      </c>
      <c r="F25" s="170">
        <v>6</v>
      </c>
      <c r="G25" s="170">
        <v>7</v>
      </c>
    </row>
    <row r="26" spans="1:13" ht="34.5" customHeight="1" x14ac:dyDescent="0.25">
      <c r="A26" s="165">
        <v>3000</v>
      </c>
      <c r="B26" s="166" t="s">
        <v>15</v>
      </c>
      <c r="C26" s="172">
        <f>C27</f>
        <v>49206</v>
      </c>
      <c r="D26" s="172">
        <f>D27</f>
        <v>2720000</v>
      </c>
      <c r="E26" s="172">
        <f>E27</f>
        <v>4887140</v>
      </c>
      <c r="F26" s="172">
        <f>F27</f>
        <v>3997825</v>
      </c>
      <c r="G26" s="403" t="s">
        <v>142</v>
      </c>
    </row>
    <row r="27" spans="1:13" ht="29.25" customHeight="1" x14ac:dyDescent="0.25">
      <c r="A27" s="11">
        <v>3140</v>
      </c>
      <c r="B27" s="120" t="s">
        <v>31</v>
      </c>
      <c r="C27" s="169">
        <f>C28</f>
        <v>49206</v>
      </c>
      <c r="D27" s="169">
        <f t="shared" ref="D27:F27" si="0">D28</f>
        <v>2720000</v>
      </c>
      <c r="E27" s="169">
        <f t="shared" si="0"/>
        <v>4887140</v>
      </c>
      <c r="F27" s="169">
        <f t="shared" si="0"/>
        <v>3997825</v>
      </c>
      <c r="G27" s="403"/>
    </row>
    <row r="28" spans="1:13" ht="24.75" customHeight="1" x14ac:dyDescent="0.25">
      <c r="A28" s="11">
        <v>3143</v>
      </c>
      <c r="B28" s="32" t="s">
        <v>30</v>
      </c>
      <c r="C28" s="169">
        <v>49206</v>
      </c>
      <c r="D28" s="169">
        <v>2720000</v>
      </c>
      <c r="E28" s="169">
        <v>4887140</v>
      </c>
      <c r="F28" s="169">
        <v>3997825</v>
      </c>
      <c r="G28" s="403"/>
    </row>
    <row r="29" spans="1:13" ht="27" customHeight="1" x14ac:dyDescent="0.25">
      <c r="A29" s="173" t="s">
        <v>37</v>
      </c>
      <c r="B29" s="173"/>
      <c r="C29" s="172">
        <f>C26</f>
        <v>49206</v>
      </c>
      <c r="D29" s="172">
        <f>D26</f>
        <v>2720000</v>
      </c>
      <c r="E29" s="172">
        <f>E26</f>
        <v>4887140</v>
      </c>
      <c r="F29" s="172">
        <f>F26</f>
        <v>3997825</v>
      </c>
      <c r="G29" s="174"/>
      <c r="I29" s="142"/>
    </row>
    <row r="30" spans="1:13" x14ac:dyDescent="0.25">
      <c r="A30" s="143"/>
      <c r="B30" s="143"/>
      <c r="C30" s="144"/>
      <c r="D30" s="144"/>
      <c r="E30" s="144"/>
      <c r="F30" s="144"/>
      <c r="G30" s="145"/>
    </row>
    <row r="31" spans="1:13" hidden="1" outlineLevel="1" x14ac:dyDescent="0.25">
      <c r="A31" s="143"/>
      <c r="B31" s="143"/>
      <c r="C31" s="144"/>
      <c r="D31" s="144"/>
      <c r="E31" s="144"/>
      <c r="F31" s="144"/>
      <c r="G31" s="145"/>
    </row>
    <row r="32" spans="1:13" hidden="1" outlineLevel="1" x14ac:dyDescent="0.25">
      <c r="A32" s="143"/>
      <c r="B32" s="143"/>
      <c r="C32" s="144"/>
      <c r="D32" s="144"/>
      <c r="E32" s="144"/>
      <c r="F32" s="144"/>
      <c r="G32" s="145"/>
    </row>
    <row r="33" spans="1:9" hidden="1" outlineLevel="1" x14ac:dyDescent="0.25">
      <c r="A33" s="143"/>
      <c r="B33" s="143"/>
      <c r="C33" s="144"/>
      <c r="D33" s="144"/>
      <c r="E33" s="144"/>
      <c r="F33" s="144"/>
      <c r="G33" s="145"/>
    </row>
    <row r="34" spans="1:9" hidden="1" outlineLevel="1" x14ac:dyDescent="0.25">
      <c r="A34" s="143"/>
      <c r="B34" s="143"/>
      <c r="C34" s="144"/>
      <c r="D34" s="144"/>
      <c r="E34" s="144"/>
      <c r="F34" s="144"/>
      <c r="G34" s="145"/>
    </row>
    <row r="35" spans="1:9" hidden="1" outlineLevel="1" x14ac:dyDescent="0.25">
      <c r="A35" s="143"/>
      <c r="B35" s="143"/>
      <c r="C35" s="144"/>
      <c r="D35" s="144"/>
      <c r="E35" s="144"/>
      <c r="F35" s="144"/>
      <c r="G35" s="145"/>
    </row>
    <row r="36" spans="1:9" hidden="1" outlineLevel="1" x14ac:dyDescent="0.25">
      <c r="A36" s="143"/>
      <c r="B36" s="143"/>
      <c r="C36" s="144"/>
      <c r="D36" s="144"/>
      <c r="E36" s="144"/>
      <c r="F36" s="144"/>
      <c r="G36" s="145"/>
    </row>
    <row r="37" spans="1:9" hidden="1" outlineLevel="1" x14ac:dyDescent="0.25">
      <c r="A37" s="65"/>
    </row>
    <row r="38" spans="1:9" ht="22.5" customHeight="1" collapsed="1" x14ac:dyDescent="0.25">
      <c r="A38" s="361" t="s">
        <v>124</v>
      </c>
      <c r="B38" s="361"/>
      <c r="C38" s="361"/>
      <c r="D38" s="361"/>
      <c r="E38" s="361"/>
      <c r="F38" s="361"/>
      <c r="G38" s="361"/>
      <c r="H38" s="361"/>
      <c r="I38" s="361"/>
    </row>
    <row r="39" spans="1:9" ht="55.5" customHeight="1" x14ac:dyDescent="0.25">
      <c r="A39" s="170" t="s">
        <v>12</v>
      </c>
      <c r="B39" s="107" t="s">
        <v>0</v>
      </c>
      <c r="C39" s="170" t="s">
        <v>6</v>
      </c>
      <c r="D39" s="170" t="s">
        <v>7</v>
      </c>
      <c r="E39" s="170" t="s">
        <v>125</v>
      </c>
      <c r="F39" s="170" t="s">
        <v>126</v>
      </c>
      <c r="G39" s="146"/>
    </row>
    <row r="40" spans="1:9" ht="18.75" customHeight="1" x14ac:dyDescent="0.25">
      <c r="A40" s="170">
        <v>1</v>
      </c>
      <c r="B40" s="170">
        <v>2</v>
      </c>
      <c r="C40" s="170">
        <v>3</v>
      </c>
      <c r="D40" s="170">
        <v>4</v>
      </c>
      <c r="E40" s="170">
        <v>5</v>
      </c>
      <c r="F40" s="170">
        <v>6</v>
      </c>
      <c r="G40" s="146"/>
    </row>
    <row r="41" spans="1:9" ht="29.25" customHeight="1" x14ac:dyDescent="0.25">
      <c r="A41" s="167"/>
      <c r="B41" s="4" t="s">
        <v>29</v>
      </c>
      <c r="C41" s="171"/>
      <c r="D41" s="167"/>
      <c r="E41" s="167"/>
      <c r="F41" s="167"/>
      <c r="G41" s="150"/>
    </row>
    <row r="42" spans="1:9" ht="23.25" customHeight="1" x14ac:dyDescent="0.25">
      <c r="A42" s="404" t="s">
        <v>39</v>
      </c>
      <c r="B42" s="404"/>
      <c r="C42" s="404"/>
      <c r="D42" s="404"/>
      <c r="E42" s="404"/>
      <c r="F42" s="404"/>
      <c r="G42" s="150"/>
    </row>
    <row r="43" spans="1:9" ht="14.25" customHeight="1" x14ac:dyDescent="0.25">
      <c r="A43" s="167"/>
      <c r="B43" s="3" t="s">
        <v>9</v>
      </c>
      <c r="C43" s="168"/>
      <c r="D43" s="167"/>
      <c r="E43" s="167"/>
      <c r="F43" s="167"/>
      <c r="G43" s="150"/>
    </row>
    <row r="44" spans="1:9" ht="38.25" customHeight="1" x14ac:dyDescent="0.25">
      <c r="A44" s="167"/>
      <c r="B44" s="4" t="s">
        <v>101</v>
      </c>
      <c r="C44" s="104" t="s">
        <v>55</v>
      </c>
      <c r="D44" s="4" t="s">
        <v>143</v>
      </c>
      <c r="E44" s="175">
        <v>4382.3999999999996</v>
      </c>
      <c r="F44" s="175">
        <v>4382.3999999999996</v>
      </c>
      <c r="G44" s="150"/>
    </row>
    <row r="45" spans="1:9" ht="41.25" customHeight="1" x14ac:dyDescent="0.25">
      <c r="A45" s="167"/>
      <c r="B45" s="4" t="s">
        <v>100</v>
      </c>
      <c r="C45" s="104" t="s">
        <v>55</v>
      </c>
      <c r="D45" s="4" t="s">
        <v>144</v>
      </c>
      <c r="E45" s="176">
        <v>1772</v>
      </c>
      <c r="F45" s="175">
        <v>1859.4</v>
      </c>
      <c r="G45" s="150"/>
    </row>
    <row r="46" spans="1:9" ht="15.75" customHeight="1" x14ac:dyDescent="0.25">
      <c r="A46" s="167"/>
      <c r="B46" s="84" t="s">
        <v>11</v>
      </c>
      <c r="C46" s="168"/>
      <c r="D46" s="168"/>
      <c r="E46" s="169"/>
      <c r="F46" s="169"/>
      <c r="G46" s="150"/>
    </row>
    <row r="47" spans="1:9" ht="26.25" customHeight="1" x14ac:dyDescent="0.25">
      <c r="A47" s="167"/>
      <c r="B47" s="10" t="s">
        <v>105</v>
      </c>
      <c r="C47" s="170" t="s">
        <v>34</v>
      </c>
      <c r="D47" s="11" t="s">
        <v>35</v>
      </c>
      <c r="E47" s="175">
        <v>52.3</v>
      </c>
      <c r="F47" s="176">
        <v>100</v>
      </c>
      <c r="G47" s="150"/>
    </row>
    <row r="48" spans="1:9" ht="18" customHeight="1" x14ac:dyDescent="0.25">
      <c r="A48" s="150"/>
      <c r="B48" s="151"/>
      <c r="C48" s="151"/>
      <c r="D48" s="151"/>
      <c r="E48" s="152"/>
      <c r="F48" s="153"/>
      <c r="G48" s="150"/>
    </row>
    <row r="49" spans="1:9" ht="30.75" customHeight="1" x14ac:dyDescent="0.25">
      <c r="A49" s="361" t="s">
        <v>127</v>
      </c>
      <c r="B49" s="361"/>
      <c r="C49" s="361"/>
      <c r="D49" s="361"/>
      <c r="E49" s="361"/>
      <c r="F49" s="361"/>
      <c r="G49" s="361"/>
      <c r="H49" s="361"/>
      <c r="I49" s="361"/>
    </row>
    <row r="50" spans="1:9" ht="30.75" customHeight="1" x14ac:dyDescent="0.25">
      <c r="A50" s="384" t="s">
        <v>145</v>
      </c>
      <c r="B50" s="384"/>
      <c r="C50" s="384"/>
      <c r="D50" s="384"/>
      <c r="E50" s="384"/>
      <c r="F50" s="384"/>
      <c r="G50" s="384"/>
      <c r="H50" s="384"/>
      <c r="I50" s="384"/>
    </row>
    <row r="51" spans="1:9" ht="15.75" thickBot="1" x14ac:dyDescent="0.3">
      <c r="A51" s="385" t="s">
        <v>20</v>
      </c>
      <c r="B51" s="385"/>
      <c r="C51" s="385"/>
      <c r="D51" s="385"/>
      <c r="E51" s="385"/>
      <c r="F51" s="385"/>
      <c r="G51" s="385"/>
    </row>
    <row r="52" spans="1:9" ht="12" customHeight="1" thickBot="1" x14ac:dyDescent="0.3">
      <c r="A52" s="154" t="s">
        <v>37</v>
      </c>
      <c r="B52" s="155"/>
      <c r="C52" s="156"/>
      <c r="D52" s="156"/>
      <c r="E52" s="156"/>
      <c r="F52" s="156"/>
      <c r="G52" s="156"/>
    </row>
    <row r="53" spans="1:9" ht="41.25" customHeight="1" thickBot="1" x14ac:dyDescent="0.3">
      <c r="A53" s="361" t="s">
        <v>128</v>
      </c>
      <c r="B53" s="361"/>
      <c r="C53" s="361"/>
      <c r="D53" s="361"/>
      <c r="E53" s="361"/>
      <c r="F53" s="361"/>
      <c r="G53" s="361"/>
      <c r="H53" s="361"/>
      <c r="I53" s="361"/>
    </row>
    <row r="54" spans="1:9" ht="19.5" customHeight="1" x14ac:dyDescent="0.25">
      <c r="A54" s="386" t="s">
        <v>5</v>
      </c>
      <c r="B54" s="389" t="s">
        <v>0</v>
      </c>
      <c r="C54" s="375" t="s">
        <v>129</v>
      </c>
      <c r="D54" s="377"/>
      <c r="E54" s="375" t="s">
        <v>74</v>
      </c>
      <c r="F54" s="377"/>
      <c r="G54" s="375" t="s">
        <v>130</v>
      </c>
      <c r="H54" s="376"/>
      <c r="I54" s="377"/>
    </row>
    <row r="55" spans="1:9" ht="19.5" customHeight="1" thickBot="1" x14ac:dyDescent="0.3">
      <c r="A55" s="387"/>
      <c r="B55" s="390"/>
      <c r="C55" s="381" t="s">
        <v>79</v>
      </c>
      <c r="D55" s="383"/>
      <c r="E55" s="381" t="s">
        <v>79</v>
      </c>
      <c r="F55" s="383"/>
      <c r="G55" s="381"/>
      <c r="H55" s="382"/>
      <c r="I55" s="383"/>
    </row>
    <row r="56" spans="1:9" ht="24" x14ac:dyDescent="0.25">
      <c r="A56" s="387"/>
      <c r="B56" s="390"/>
      <c r="C56" s="369" t="s">
        <v>131</v>
      </c>
      <c r="D56" s="157" t="s">
        <v>121</v>
      </c>
      <c r="E56" s="369" t="s">
        <v>131</v>
      </c>
      <c r="F56" s="158" t="s">
        <v>121</v>
      </c>
      <c r="G56" s="392"/>
      <c r="H56" s="393"/>
      <c r="I56" s="394"/>
    </row>
    <row r="57" spans="1:9" ht="15.75" thickBot="1" x14ac:dyDescent="0.3">
      <c r="A57" s="388"/>
      <c r="B57" s="391"/>
      <c r="C57" s="371"/>
      <c r="D57" s="158" t="s">
        <v>122</v>
      </c>
      <c r="E57" s="371"/>
      <c r="F57" s="158" t="s">
        <v>122</v>
      </c>
      <c r="G57" s="395"/>
      <c r="H57" s="396"/>
      <c r="I57" s="397"/>
    </row>
    <row r="58" spans="1:9" ht="15.75" thickBot="1" x14ac:dyDescent="0.3">
      <c r="A58" s="133">
        <v>1</v>
      </c>
      <c r="B58" s="134">
        <v>2</v>
      </c>
      <c r="C58" s="134">
        <v>3</v>
      </c>
      <c r="D58" s="134">
        <v>4</v>
      </c>
      <c r="E58" s="134">
        <v>5</v>
      </c>
      <c r="F58" s="134">
        <v>6</v>
      </c>
      <c r="G58" s="365">
        <v>7</v>
      </c>
      <c r="H58" s="366"/>
      <c r="I58" s="367"/>
    </row>
    <row r="59" spans="1:9" ht="19.5" customHeight="1" thickBot="1" x14ac:dyDescent="0.3">
      <c r="A59" s="135">
        <v>2200</v>
      </c>
      <c r="B59" s="136" t="s">
        <v>14</v>
      </c>
      <c r="C59" s="159"/>
      <c r="D59" s="159">
        <f>D60</f>
        <v>0</v>
      </c>
      <c r="E59" s="159"/>
      <c r="F59" s="159">
        <f>F60</f>
        <v>0</v>
      </c>
      <c r="G59" s="365"/>
      <c r="H59" s="366"/>
      <c r="I59" s="367"/>
    </row>
    <row r="60" spans="1:9" ht="15.75" thickBot="1" x14ac:dyDescent="0.3">
      <c r="A60" s="137">
        <v>2240</v>
      </c>
      <c r="B60" s="1" t="s">
        <v>123</v>
      </c>
      <c r="C60" s="160"/>
      <c r="D60" s="160">
        <f>D61</f>
        <v>0</v>
      </c>
      <c r="E60" s="160"/>
      <c r="F60" s="160">
        <f>F61</f>
        <v>0</v>
      </c>
      <c r="G60" s="375"/>
      <c r="H60" s="376"/>
      <c r="I60" s="377"/>
    </row>
    <row r="61" spans="1:9" ht="15.75" thickBot="1" x14ac:dyDescent="0.3">
      <c r="A61" s="161"/>
      <c r="B61" s="139"/>
      <c r="C61" s="160"/>
      <c r="D61" s="160"/>
      <c r="E61" s="160"/>
      <c r="F61" s="160"/>
      <c r="G61" s="378"/>
      <c r="H61" s="379"/>
      <c r="I61" s="380"/>
    </row>
    <row r="62" spans="1:9" ht="15.75" thickBot="1" x14ac:dyDescent="0.3">
      <c r="A62" s="161"/>
      <c r="B62" s="139"/>
      <c r="C62" s="160"/>
      <c r="D62" s="160"/>
      <c r="E62" s="160"/>
      <c r="F62" s="160"/>
      <c r="G62" s="381"/>
      <c r="H62" s="382"/>
      <c r="I62" s="383"/>
    </row>
    <row r="63" spans="1:9" ht="20.25" customHeight="1" thickBot="1" x14ac:dyDescent="0.3">
      <c r="A63" s="162" t="s">
        <v>37</v>
      </c>
      <c r="B63" s="141"/>
      <c r="C63" s="159"/>
      <c r="D63" s="159">
        <f>D59</f>
        <v>0</v>
      </c>
      <c r="E63" s="159"/>
      <c r="F63" s="159">
        <f>F59</f>
        <v>0</v>
      </c>
      <c r="G63" s="365"/>
      <c r="H63" s="366"/>
      <c r="I63" s="367"/>
    </row>
    <row r="64" spans="1:9" ht="26.25" customHeight="1" thickBot="1" x14ac:dyDescent="0.3">
      <c r="A64" s="368" t="s">
        <v>132</v>
      </c>
      <c r="B64" s="368"/>
      <c r="C64" s="368"/>
      <c r="D64" s="368"/>
      <c r="E64" s="368"/>
      <c r="F64" s="368"/>
      <c r="G64" s="368"/>
      <c r="H64" s="368"/>
      <c r="I64" s="368"/>
    </row>
    <row r="65" spans="1:9" ht="62.25" customHeight="1" x14ac:dyDescent="0.25">
      <c r="A65" s="369" t="s">
        <v>12</v>
      </c>
      <c r="B65" s="372" t="s">
        <v>133</v>
      </c>
      <c r="C65" s="369" t="s">
        <v>0</v>
      </c>
      <c r="D65" s="369" t="s">
        <v>6</v>
      </c>
      <c r="E65" s="369" t="s">
        <v>7</v>
      </c>
      <c r="F65" s="369" t="s">
        <v>134</v>
      </c>
      <c r="G65" s="369" t="s">
        <v>135</v>
      </c>
      <c r="H65" s="369" t="s">
        <v>136</v>
      </c>
      <c r="I65" s="369" t="s">
        <v>137</v>
      </c>
    </row>
    <row r="66" spans="1:9" x14ac:dyDescent="0.25">
      <c r="A66" s="370"/>
      <c r="B66" s="373"/>
      <c r="C66" s="370"/>
      <c r="D66" s="370"/>
      <c r="E66" s="370"/>
      <c r="F66" s="370"/>
      <c r="G66" s="370"/>
      <c r="H66" s="370"/>
      <c r="I66" s="370"/>
    </row>
    <row r="67" spans="1:9" ht="0.75" customHeight="1" thickBot="1" x14ac:dyDescent="0.3">
      <c r="A67" s="371"/>
      <c r="B67" s="374"/>
      <c r="C67" s="371"/>
      <c r="D67" s="371"/>
      <c r="E67" s="371"/>
      <c r="F67" s="371"/>
      <c r="G67" s="371"/>
      <c r="H67" s="371"/>
      <c r="I67" s="371"/>
    </row>
    <row r="68" spans="1:9" ht="15.75" thickBot="1" x14ac:dyDescent="0.3">
      <c r="A68" s="138">
        <v>1</v>
      </c>
      <c r="B68" s="147">
        <v>2</v>
      </c>
      <c r="C68" s="147">
        <v>3</v>
      </c>
      <c r="D68" s="147">
        <v>4</v>
      </c>
      <c r="E68" s="147">
        <v>5</v>
      </c>
      <c r="F68" s="147">
        <v>6</v>
      </c>
      <c r="G68" s="147">
        <v>7</v>
      </c>
      <c r="H68" s="147">
        <v>8</v>
      </c>
      <c r="I68" s="147">
        <v>9</v>
      </c>
    </row>
    <row r="69" spans="1:9" ht="19.5" customHeight="1" thickBot="1" x14ac:dyDescent="0.3">
      <c r="A69" s="148"/>
      <c r="B69" s="163"/>
      <c r="C69" s="163"/>
      <c r="D69" s="149"/>
      <c r="E69" s="149"/>
      <c r="F69" s="149"/>
      <c r="G69" s="149"/>
      <c r="H69" s="149"/>
      <c r="I69" s="149"/>
    </row>
    <row r="70" spans="1:9" ht="19.5" customHeight="1" thickBot="1" x14ac:dyDescent="0.3">
      <c r="A70" s="148"/>
      <c r="B70" s="140"/>
      <c r="C70" s="140"/>
      <c r="D70" s="149"/>
      <c r="E70" s="149"/>
      <c r="F70" s="149"/>
      <c r="G70" s="149"/>
      <c r="H70" s="149"/>
      <c r="I70" s="149"/>
    </row>
    <row r="71" spans="1:9" ht="15" customHeight="1" thickBot="1" x14ac:dyDescent="0.3">
      <c r="A71" s="148"/>
      <c r="B71" s="140"/>
      <c r="C71" s="140"/>
      <c r="D71" s="140"/>
      <c r="E71" s="140"/>
      <c r="F71" s="164"/>
      <c r="G71" s="164"/>
      <c r="H71" s="164"/>
      <c r="I71" s="164"/>
    </row>
    <row r="72" spans="1:9" ht="38.25" customHeight="1" x14ac:dyDescent="0.25">
      <c r="A72" s="361" t="s">
        <v>138</v>
      </c>
      <c r="B72" s="361"/>
      <c r="C72" s="361"/>
      <c r="D72" s="361"/>
      <c r="E72" s="361"/>
      <c r="F72" s="361"/>
      <c r="G72" s="361"/>
      <c r="H72" s="361"/>
      <c r="I72" s="361"/>
    </row>
    <row r="73" spans="1:9" ht="24" customHeight="1" thickBot="1" x14ac:dyDescent="0.3">
      <c r="A73" s="364"/>
      <c r="B73" s="364"/>
      <c r="C73" s="364"/>
      <c r="D73" s="364"/>
      <c r="E73" s="364"/>
      <c r="F73" s="364"/>
      <c r="G73" s="364"/>
      <c r="H73" s="364"/>
      <c r="I73" s="364"/>
    </row>
    <row r="74" spans="1:9" ht="15.75" thickBot="1" x14ac:dyDescent="0.3">
      <c r="A74" s="154" t="s">
        <v>37</v>
      </c>
      <c r="B74" s="156"/>
      <c r="C74" s="134"/>
      <c r="D74" s="134"/>
      <c r="E74" s="134"/>
      <c r="F74" s="134"/>
      <c r="G74" s="156"/>
    </row>
    <row r="75" spans="1:9" ht="21" customHeight="1" x14ac:dyDescent="0.25">
      <c r="A75" s="361" t="s">
        <v>139</v>
      </c>
      <c r="B75" s="361"/>
      <c r="C75" s="109"/>
      <c r="D75" s="362" t="s">
        <v>84</v>
      </c>
      <c r="E75" s="362"/>
      <c r="F75" s="73"/>
      <c r="G75" s="363" t="s">
        <v>54</v>
      </c>
      <c r="H75" s="363"/>
    </row>
    <row r="76" spans="1:9" ht="18" customHeight="1" x14ac:dyDescent="0.25">
      <c r="A76" s="359"/>
      <c r="B76" s="360"/>
      <c r="C76" s="360"/>
      <c r="D76" s="358" t="s">
        <v>1</v>
      </c>
      <c r="E76" s="358"/>
      <c r="F76" s="75"/>
      <c r="G76" s="358" t="s">
        <v>2</v>
      </c>
      <c r="H76" s="358"/>
    </row>
    <row r="77" spans="1:9" ht="5.25" hidden="1" customHeight="1" x14ac:dyDescent="0.25">
      <c r="A77" s="359"/>
      <c r="B77" s="360"/>
      <c r="C77" s="360"/>
      <c r="D77" s="358"/>
      <c r="E77" s="358"/>
      <c r="F77" s="75"/>
      <c r="G77" s="358"/>
      <c r="H77" s="358"/>
    </row>
    <row r="78" spans="1:9" ht="18.75" customHeight="1" x14ac:dyDescent="0.25">
      <c r="A78" s="361" t="s">
        <v>17</v>
      </c>
      <c r="B78" s="361"/>
      <c r="C78" s="106"/>
      <c r="D78" s="362" t="s">
        <v>84</v>
      </c>
      <c r="E78" s="362"/>
      <c r="F78" s="73"/>
      <c r="G78" s="363" t="s">
        <v>140</v>
      </c>
      <c r="H78" s="363"/>
    </row>
    <row r="79" spans="1:9" ht="15.75" customHeight="1" x14ac:dyDescent="0.25">
      <c r="A79" s="110"/>
      <c r="B79" s="111"/>
      <c r="C79" s="111"/>
      <c r="D79" s="358" t="s">
        <v>1</v>
      </c>
      <c r="E79" s="358"/>
      <c r="F79" s="75"/>
      <c r="G79" s="358" t="s">
        <v>2</v>
      </c>
      <c r="H79" s="358"/>
    </row>
    <row r="80" spans="1:9" ht="15" customHeight="1" x14ac:dyDescent="0.25">
      <c r="A80" s="70"/>
      <c r="D80" s="358"/>
      <c r="E80" s="358"/>
      <c r="F80" s="75"/>
      <c r="G80" s="358"/>
      <c r="H80" s="358"/>
    </row>
    <row r="81" spans="1:1" x14ac:dyDescent="0.25">
      <c r="A81" s="70"/>
    </row>
    <row r="82" spans="1:1" x14ac:dyDescent="0.25">
      <c r="A82" s="70"/>
    </row>
    <row r="83" spans="1:1" ht="54" customHeight="1" x14ac:dyDescent="0.25"/>
  </sheetData>
  <mergeCells count="64">
    <mergeCell ref="F16:I16"/>
    <mergeCell ref="A1:I1"/>
    <mergeCell ref="A3:I3"/>
    <mergeCell ref="A4:I4"/>
    <mergeCell ref="A5:I5"/>
    <mergeCell ref="A7:I7"/>
    <mergeCell ref="A49:I49"/>
    <mergeCell ref="F17:I17"/>
    <mergeCell ref="A18:D18"/>
    <mergeCell ref="A19:I19"/>
    <mergeCell ref="A20:L20"/>
    <mergeCell ref="A21:G21"/>
    <mergeCell ref="A22:A24"/>
    <mergeCell ref="B22:B24"/>
    <mergeCell ref="C22:C24"/>
    <mergeCell ref="D22:D24"/>
    <mergeCell ref="E22:F22"/>
    <mergeCell ref="G22:G24"/>
    <mergeCell ref="E23:E24"/>
    <mergeCell ref="G26:G28"/>
    <mergeCell ref="A38:I38"/>
    <mergeCell ref="A42:F42"/>
    <mergeCell ref="G60:I62"/>
    <mergeCell ref="A50:I50"/>
    <mergeCell ref="A51:G51"/>
    <mergeCell ref="A53:I53"/>
    <mergeCell ref="A54:A57"/>
    <mergeCell ref="B54:B57"/>
    <mergeCell ref="C54:D54"/>
    <mergeCell ref="E54:F54"/>
    <mergeCell ref="G54:I55"/>
    <mergeCell ref="C55:D55"/>
    <mergeCell ref="E55:F55"/>
    <mergeCell ref="C56:C57"/>
    <mergeCell ref="E56:E57"/>
    <mergeCell ref="G56:I57"/>
    <mergeCell ref="G58:I58"/>
    <mergeCell ref="G59:I59"/>
    <mergeCell ref="G63:I63"/>
    <mergeCell ref="A64:I64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72:I72"/>
    <mergeCell ref="A73:I73"/>
    <mergeCell ref="A75:B75"/>
    <mergeCell ref="D75:E75"/>
    <mergeCell ref="G75:H75"/>
    <mergeCell ref="D79:E80"/>
    <mergeCell ref="G79:H80"/>
    <mergeCell ref="A76:A77"/>
    <mergeCell ref="B76:B77"/>
    <mergeCell ref="C76:C77"/>
    <mergeCell ref="D76:E77"/>
    <mergeCell ref="G76:H77"/>
    <mergeCell ref="A78:B78"/>
    <mergeCell ref="D78:E78"/>
    <mergeCell ref="G78:H78"/>
  </mergeCells>
  <pageMargins left="0.23622047244094491" right="0.15748031496062992" top="0.47244094488188981" bottom="0.19685039370078741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46" workbookViewId="0">
      <selection activeCell="I52" sqref="I52"/>
    </sheetView>
  </sheetViews>
  <sheetFormatPr defaultRowHeight="15" x14ac:dyDescent="0.25"/>
  <cols>
    <col min="1" max="1" width="17.85546875" customWidth="1"/>
    <col min="2" max="2" width="16.7109375" customWidth="1"/>
    <col min="3" max="3" width="14.7109375" customWidth="1"/>
    <col min="4" max="4" width="23.5703125" customWidth="1"/>
    <col min="5" max="5" width="13.85546875" customWidth="1"/>
    <col min="6" max="6" width="16.140625" customWidth="1"/>
    <col min="7" max="7" width="13.85546875" customWidth="1"/>
    <col min="8" max="8" width="12.42578125" customWidth="1"/>
    <col min="9" max="9" width="19.42578125" customWidth="1"/>
    <col min="10" max="10" width="9.85546875" customWidth="1"/>
  </cols>
  <sheetData>
    <row r="1" spans="1:12" ht="15.75" customHeight="1" x14ac:dyDescent="0.25">
      <c r="A1" s="33"/>
      <c r="B1" s="33"/>
      <c r="C1" s="33"/>
      <c r="D1" s="33"/>
      <c r="E1" s="33"/>
      <c r="F1" s="33"/>
      <c r="G1" s="33"/>
      <c r="H1" s="33"/>
      <c r="I1" s="33" t="s">
        <v>56</v>
      </c>
    </row>
    <row r="2" spans="1:12" ht="14.25" customHeight="1" x14ac:dyDescent="0.25">
      <c r="A2" s="33"/>
      <c r="B2" s="33"/>
      <c r="C2" s="33"/>
      <c r="D2" s="33"/>
      <c r="E2" s="33"/>
      <c r="F2" s="33"/>
      <c r="G2" s="361"/>
      <c r="H2" s="361"/>
      <c r="I2" s="361"/>
    </row>
    <row r="3" spans="1:12" ht="79.5" customHeight="1" x14ac:dyDescent="0.25">
      <c r="A3" s="33"/>
      <c r="B3" s="33"/>
      <c r="C3" s="33"/>
      <c r="D3" s="33"/>
      <c r="E3" s="33"/>
      <c r="F3" s="33"/>
      <c r="G3" s="363" t="s">
        <v>57</v>
      </c>
      <c r="H3" s="363"/>
      <c r="I3" s="363"/>
    </row>
    <row r="4" spans="1:12" ht="15.75" customHeight="1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12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12" ht="15.75" x14ac:dyDescent="0.25">
      <c r="A6" s="34"/>
    </row>
    <row r="7" spans="1:12" ht="15.75" x14ac:dyDescent="0.25">
      <c r="A7" s="34"/>
    </row>
    <row r="8" spans="1:12" ht="18.75" x14ac:dyDescent="0.25">
      <c r="A8" s="407" t="s">
        <v>58</v>
      </c>
      <c r="B8" s="407"/>
      <c r="C8" s="407"/>
      <c r="D8" s="407"/>
      <c r="E8" s="407"/>
      <c r="F8" s="407"/>
      <c r="G8" s="407"/>
      <c r="H8" s="407"/>
      <c r="I8" s="407"/>
    </row>
    <row r="9" spans="1:12" ht="15.75" x14ac:dyDescent="0.25">
      <c r="A9" s="34"/>
    </row>
    <row r="10" spans="1:12" ht="15.75" x14ac:dyDescent="0.25">
      <c r="A10" s="34"/>
    </row>
    <row r="11" spans="1:12" ht="15.75" x14ac:dyDescent="0.25">
      <c r="A11" s="35" t="s">
        <v>59</v>
      </c>
      <c r="H11" s="21" t="s">
        <v>40</v>
      </c>
      <c r="I11" s="26" t="s">
        <v>44</v>
      </c>
    </row>
    <row r="12" spans="1:12" x14ac:dyDescent="0.25">
      <c r="A12" s="36" t="s">
        <v>60</v>
      </c>
      <c r="B12" s="37"/>
      <c r="C12" s="37"/>
      <c r="D12" s="37"/>
      <c r="E12" s="37"/>
      <c r="F12" s="37"/>
      <c r="G12" s="37"/>
      <c r="H12" s="36" t="s">
        <v>41</v>
      </c>
      <c r="I12" s="29" t="s">
        <v>49</v>
      </c>
      <c r="J12" s="37"/>
      <c r="K12" s="37"/>
      <c r="L12" s="37"/>
    </row>
    <row r="13" spans="1:12" ht="15.75" x14ac:dyDescent="0.25">
      <c r="A13" s="38"/>
    </row>
    <row r="14" spans="1:12" ht="39" customHeight="1" x14ac:dyDescent="0.25">
      <c r="A14" s="361" t="s">
        <v>87</v>
      </c>
      <c r="B14" s="361"/>
      <c r="C14" s="361"/>
      <c r="D14" s="361"/>
      <c r="E14" s="361"/>
      <c r="F14" s="361"/>
      <c r="G14" s="361"/>
      <c r="H14" s="361"/>
      <c r="I14" s="361"/>
    </row>
    <row r="15" spans="1:12" ht="41.25" customHeight="1" x14ac:dyDescent="0.25">
      <c r="A15" s="361" t="s">
        <v>61</v>
      </c>
      <c r="B15" s="361"/>
      <c r="C15" s="361"/>
      <c r="D15" s="361"/>
      <c r="E15" s="361"/>
      <c r="F15" s="361"/>
      <c r="G15" s="361"/>
      <c r="H15" s="361"/>
      <c r="I15" s="361"/>
    </row>
    <row r="16" spans="1:12" ht="18.75" customHeight="1" x14ac:dyDescent="0.25">
      <c r="A16" s="39"/>
      <c r="B16" s="39"/>
      <c r="C16" s="39"/>
      <c r="D16" s="39"/>
      <c r="E16" s="39"/>
      <c r="F16" s="39"/>
      <c r="G16" s="39"/>
      <c r="H16" s="39"/>
      <c r="I16" s="39"/>
    </row>
    <row r="17" spans="1:9" ht="37.5" customHeight="1" x14ac:dyDescent="0.25">
      <c r="A17" s="412" t="s">
        <v>62</v>
      </c>
      <c r="B17" s="412"/>
      <c r="C17" s="412" t="s">
        <v>6</v>
      </c>
      <c r="D17" s="412"/>
      <c r="E17" s="40" t="s">
        <v>63</v>
      </c>
      <c r="F17" s="40" t="s">
        <v>64</v>
      </c>
      <c r="G17" s="40" t="s">
        <v>65</v>
      </c>
      <c r="H17" s="40" t="s">
        <v>52</v>
      </c>
      <c r="I17" s="40" t="s">
        <v>66</v>
      </c>
    </row>
    <row r="18" spans="1:9" ht="16.5" customHeight="1" x14ac:dyDescent="0.25">
      <c r="A18" s="413">
        <v>1</v>
      </c>
      <c r="B18" s="414"/>
      <c r="C18" s="415">
        <v>2</v>
      </c>
      <c r="D18" s="416"/>
      <c r="E18" s="41">
        <v>3</v>
      </c>
      <c r="F18" s="41">
        <v>4</v>
      </c>
      <c r="G18" s="41">
        <v>5</v>
      </c>
      <c r="H18" s="41">
        <v>6</v>
      </c>
      <c r="I18" s="41">
        <v>7</v>
      </c>
    </row>
    <row r="19" spans="1:9" ht="36" customHeight="1" x14ac:dyDescent="0.25">
      <c r="A19" s="417" t="s">
        <v>88</v>
      </c>
      <c r="B19" s="418"/>
      <c r="C19" s="418"/>
      <c r="D19" s="418"/>
      <c r="E19" s="418"/>
      <c r="F19" s="418"/>
      <c r="G19" s="418"/>
      <c r="H19" s="418"/>
      <c r="I19" s="419"/>
    </row>
    <row r="20" spans="1:9" ht="20.25" customHeight="1" x14ac:dyDescent="0.25">
      <c r="A20" s="420" t="s">
        <v>8</v>
      </c>
      <c r="B20" s="421"/>
      <c r="C20" s="415"/>
      <c r="D20" s="416"/>
      <c r="E20" s="42"/>
      <c r="F20" s="5"/>
      <c r="G20" s="5"/>
      <c r="H20" s="5"/>
      <c r="I20" s="5"/>
    </row>
    <row r="21" spans="1:9" ht="21.75" customHeight="1" x14ac:dyDescent="0.25">
      <c r="A21" s="408" t="s">
        <v>97</v>
      </c>
      <c r="B21" s="409"/>
      <c r="C21" s="410" t="s">
        <v>32</v>
      </c>
      <c r="D21" s="411"/>
      <c r="E21" s="94" t="e">
        <f>'Додаток 2'!#REF!</f>
        <v>#REF!</v>
      </c>
      <c r="F21" s="95" t="e">
        <f>'Додаток 2'!#REF!</f>
        <v>#REF!</v>
      </c>
      <c r="G21" s="86"/>
      <c r="H21" s="86"/>
      <c r="I21" s="86"/>
    </row>
    <row r="22" spans="1:9" ht="24" customHeight="1" x14ac:dyDescent="0.25">
      <c r="A22" s="408" t="s">
        <v>98</v>
      </c>
      <c r="B22" s="409"/>
      <c r="C22" s="410" t="s">
        <v>32</v>
      </c>
      <c r="D22" s="411"/>
      <c r="E22" s="96"/>
      <c r="F22" s="95" t="e">
        <f>'Додаток 2'!#REF!</f>
        <v>#REF!</v>
      </c>
      <c r="G22" s="86"/>
      <c r="H22" s="86"/>
      <c r="I22" s="86"/>
    </row>
    <row r="23" spans="1:9" ht="19.5" customHeight="1" x14ac:dyDescent="0.25">
      <c r="A23" s="420" t="s">
        <v>9</v>
      </c>
      <c r="B23" s="421"/>
      <c r="C23" s="413"/>
      <c r="D23" s="414"/>
      <c r="E23" s="97"/>
      <c r="F23" s="97"/>
      <c r="G23" s="87"/>
      <c r="H23" s="87"/>
      <c r="I23" s="88"/>
    </row>
    <row r="24" spans="1:9" ht="28.5" customHeight="1" x14ac:dyDescent="0.25">
      <c r="A24" s="422" t="s">
        <v>99</v>
      </c>
      <c r="B24" s="423"/>
      <c r="C24" s="410" t="s">
        <v>33</v>
      </c>
      <c r="D24" s="411"/>
      <c r="E24" s="98" t="e">
        <f>'Додаток 2'!#REF!</f>
        <v>#REF!</v>
      </c>
      <c r="F24" s="98" t="e">
        <f>'Додаток 2'!#REF!</f>
        <v>#REF!</v>
      </c>
      <c r="G24" s="89"/>
      <c r="H24" s="89"/>
      <c r="I24" s="90"/>
    </row>
    <row r="25" spans="1:9" ht="30" customHeight="1" x14ac:dyDescent="0.25">
      <c r="A25" s="422" t="s">
        <v>102</v>
      </c>
      <c r="B25" s="423"/>
      <c r="C25" s="410" t="s">
        <v>33</v>
      </c>
      <c r="D25" s="411"/>
      <c r="E25" s="98">
        <v>0</v>
      </c>
      <c r="F25" s="98" t="e">
        <f>'Додаток 2'!#REF!</f>
        <v>#REF!</v>
      </c>
      <c r="G25" s="89"/>
      <c r="H25" s="89"/>
      <c r="I25" s="90"/>
    </row>
    <row r="26" spans="1:9" ht="22.5" customHeight="1" x14ac:dyDescent="0.25">
      <c r="A26" s="422" t="s">
        <v>101</v>
      </c>
      <c r="B26" s="423"/>
      <c r="C26" s="410" t="s">
        <v>55</v>
      </c>
      <c r="D26" s="411"/>
      <c r="E26" s="98">
        <v>0</v>
      </c>
      <c r="F26" s="98" t="e">
        <f>'Додаток 2'!#REF!</f>
        <v>#REF!</v>
      </c>
      <c r="G26" s="89"/>
      <c r="H26" s="89"/>
      <c r="I26" s="90"/>
    </row>
    <row r="27" spans="1:9" ht="22.5" customHeight="1" x14ac:dyDescent="0.25">
      <c r="A27" s="422" t="s">
        <v>100</v>
      </c>
      <c r="B27" s="423"/>
      <c r="C27" s="410" t="s">
        <v>55</v>
      </c>
      <c r="D27" s="411"/>
      <c r="E27" s="98">
        <v>0</v>
      </c>
      <c r="F27" s="99" t="e">
        <f>'Додаток 2'!#REF!</f>
        <v>#REF!</v>
      </c>
      <c r="G27" s="89"/>
      <c r="H27" s="89"/>
      <c r="I27" s="90"/>
    </row>
    <row r="28" spans="1:9" ht="18" customHeight="1" x14ac:dyDescent="0.25">
      <c r="A28" s="424" t="s">
        <v>10</v>
      </c>
      <c r="B28" s="425"/>
      <c r="C28" s="410"/>
      <c r="D28" s="411"/>
      <c r="E28" s="89"/>
      <c r="F28" s="89"/>
      <c r="G28" s="89"/>
      <c r="H28" s="89"/>
      <c r="I28" s="90"/>
    </row>
    <row r="29" spans="1:9" ht="22.5" customHeight="1" x14ac:dyDescent="0.25">
      <c r="A29" s="426" t="s">
        <v>38</v>
      </c>
      <c r="B29" s="427"/>
      <c r="C29" s="410" t="s">
        <v>32</v>
      </c>
      <c r="D29" s="411"/>
      <c r="E29" s="100" t="e">
        <f>'Додаток 2'!#REF!</f>
        <v>#REF!</v>
      </c>
      <c r="F29" s="100" t="e">
        <f>'Додаток 2'!#REF!</f>
        <v>#REF!</v>
      </c>
      <c r="G29" s="87"/>
      <c r="H29" s="87"/>
      <c r="I29" s="88"/>
    </row>
    <row r="30" spans="1:9" ht="27" customHeight="1" x14ac:dyDescent="0.25">
      <c r="A30" s="426" t="s">
        <v>103</v>
      </c>
      <c r="B30" s="427"/>
      <c r="C30" s="410" t="s">
        <v>32</v>
      </c>
      <c r="D30" s="411"/>
      <c r="E30" s="101"/>
      <c r="F30" s="100" t="e">
        <f>'Додаток 2'!#REF!</f>
        <v>#REF!</v>
      </c>
      <c r="G30" s="89"/>
      <c r="H30" s="89"/>
      <c r="I30" s="90"/>
    </row>
    <row r="31" spans="1:9" ht="18" customHeight="1" x14ac:dyDescent="0.25">
      <c r="A31" s="424" t="s">
        <v>11</v>
      </c>
      <c r="B31" s="425"/>
      <c r="C31" s="410"/>
      <c r="D31" s="411"/>
      <c r="E31" s="101"/>
      <c r="F31" s="101"/>
      <c r="G31" s="89"/>
      <c r="H31" s="89"/>
      <c r="I31" s="90"/>
    </row>
    <row r="32" spans="1:9" ht="22.5" customHeight="1" x14ac:dyDescent="0.25">
      <c r="A32" s="426" t="s">
        <v>104</v>
      </c>
      <c r="B32" s="427"/>
      <c r="C32" s="410" t="s">
        <v>34</v>
      </c>
      <c r="D32" s="411"/>
      <c r="E32" s="102" t="e">
        <f>'Додаток 2'!#REF!</f>
        <v>#REF!</v>
      </c>
      <c r="F32" s="101" t="e">
        <f>'Додаток 2'!#REF!</f>
        <v>#REF!</v>
      </c>
      <c r="G32" s="89"/>
      <c r="H32" s="89"/>
      <c r="I32" s="90"/>
    </row>
    <row r="33" spans="1:10" ht="24.75" customHeight="1" x14ac:dyDescent="0.25">
      <c r="A33" s="426" t="s">
        <v>105</v>
      </c>
      <c r="B33" s="427"/>
      <c r="C33" s="410" t="s">
        <v>34</v>
      </c>
      <c r="D33" s="411"/>
      <c r="E33" s="101" t="e">
        <f>'Додаток 2'!#REF!</f>
        <v>#REF!</v>
      </c>
      <c r="F33" s="101" t="e">
        <f>'Додаток 2'!#REF!</f>
        <v>#REF!</v>
      </c>
      <c r="G33" s="89"/>
      <c r="H33" s="89"/>
      <c r="I33" s="90"/>
    </row>
    <row r="34" spans="1:10" ht="31.5" customHeight="1" x14ac:dyDescent="0.25">
      <c r="A34" s="428" t="s">
        <v>106</v>
      </c>
      <c r="B34" s="429"/>
      <c r="C34" s="410" t="s">
        <v>34</v>
      </c>
      <c r="D34" s="411"/>
      <c r="E34" s="101" t="e">
        <f>'Додаток 2'!#REF!</f>
        <v>#REF!</v>
      </c>
      <c r="F34" s="101" t="e">
        <f>'Додаток 2'!#REF!</f>
        <v>#REF!</v>
      </c>
      <c r="G34" s="89"/>
      <c r="H34" s="89"/>
      <c r="I34" s="89"/>
    </row>
    <row r="35" spans="1:10" ht="24" customHeight="1" x14ac:dyDescent="0.25">
      <c r="A35" s="428" t="s">
        <v>107</v>
      </c>
      <c r="B35" s="429"/>
      <c r="C35" s="410" t="s">
        <v>34</v>
      </c>
      <c r="D35" s="411"/>
      <c r="E35" s="101" t="e">
        <f>'Додаток 2'!#REF!</f>
        <v>#REF!</v>
      </c>
      <c r="F35" s="101" t="e">
        <f>'Додаток 2'!#REF!</f>
        <v>#REF!</v>
      </c>
      <c r="G35" s="85"/>
      <c r="H35" s="85"/>
      <c r="I35" s="85"/>
    </row>
    <row r="36" spans="1:10" ht="15.75" x14ac:dyDescent="0.25">
      <c r="A36" s="38"/>
    </row>
    <row r="37" spans="1:10" ht="35.25" customHeight="1" x14ac:dyDescent="0.25">
      <c r="A37" s="361" t="s">
        <v>67</v>
      </c>
      <c r="B37" s="361"/>
      <c r="C37" s="361"/>
      <c r="D37" s="361"/>
      <c r="E37" s="361"/>
      <c r="F37" s="361"/>
      <c r="G37" s="361"/>
      <c r="H37" s="361"/>
      <c r="I37" s="361"/>
    </row>
    <row r="38" spans="1:10" ht="15.75" thickBot="1" x14ac:dyDescent="0.3">
      <c r="A38" s="400" t="s">
        <v>68</v>
      </c>
      <c r="B38" s="400"/>
      <c r="C38" s="400"/>
      <c r="D38" s="400"/>
      <c r="E38" s="400"/>
      <c r="F38" s="400"/>
      <c r="G38" s="400"/>
      <c r="H38" s="400"/>
      <c r="I38" s="400"/>
    </row>
    <row r="39" spans="1:10" ht="27" customHeight="1" x14ac:dyDescent="0.25">
      <c r="A39" s="430" t="s">
        <v>90</v>
      </c>
      <c r="B39" s="430" t="s">
        <v>91</v>
      </c>
      <c r="C39" s="432" t="s">
        <v>69</v>
      </c>
      <c r="D39" s="372" t="s">
        <v>92</v>
      </c>
      <c r="E39" s="43" t="s">
        <v>70</v>
      </c>
      <c r="F39" s="43" t="s">
        <v>71</v>
      </c>
      <c r="G39" s="44" t="s">
        <v>72</v>
      </c>
      <c r="H39" s="44" t="s">
        <v>73</v>
      </c>
      <c r="I39" s="45" t="s">
        <v>74</v>
      </c>
      <c r="J39" s="434" t="s">
        <v>75</v>
      </c>
    </row>
    <row r="40" spans="1:10" ht="85.5" customHeight="1" thickBot="1" x14ac:dyDescent="0.3">
      <c r="A40" s="431"/>
      <c r="B40" s="431"/>
      <c r="C40" s="433"/>
      <c r="D40" s="374"/>
      <c r="E40" s="46" t="s">
        <v>76</v>
      </c>
      <c r="F40" s="47" t="s">
        <v>77</v>
      </c>
      <c r="G40" s="48" t="s">
        <v>78</v>
      </c>
      <c r="H40" s="48" t="s">
        <v>79</v>
      </c>
      <c r="I40" s="49" t="s">
        <v>79</v>
      </c>
      <c r="J40" s="435"/>
    </row>
    <row r="41" spans="1:10" ht="15.75" thickBot="1" x14ac:dyDescent="0.3">
      <c r="A41" s="50">
        <v>1</v>
      </c>
      <c r="B41" s="51">
        <v>2</v>
      </c>
      <c r="C41" s="51">
        <v>3</v>
      </c>
      <c r="D41" s="51">
        <f>C41+1</f>
        <v>4</v>
      </c>
      <c r="E41" s="51">
        <f t="shared" ref="E41:I41" si="0">D41+1</f>
        <v>5</v>
      </c>
      <c r="F41" s="51">
        <f t="shared" si="0"/>
        <v>6</v>
      </c>
      <c r="G41" s="51">
        <f t="shared" si="0"/>
        <v>7</v>
      </c>
      <c r="H41" s="51">
        <f t="shared" si="0"/>
        <v>8</v>
      </c>
      <c r="I41" s="52">
        <f t="shared" si="0"/>
        <v>9</v>
      </c>
      <c r="J41" s="53">
        <v>10</v>
      </c>
    </row>
    <row r="42" spans="1:10" ht="64.5" thickBot="1" x14ac:dyDescent="0.3">
      <c r="A42" s="54" t="s">
        <v>89</v>
      </c>
      <c r="B42" s="55">
        <v>7340</v>
      </c>
      <c r="C42" s="56" t="s">
        <v>43</v>
      </c>
      <c r="D42" s="55" t="s">
        <v>93</v>
      </c>
      <c r="E42" s="103"/>
      <c r="F42" s="103"/>
      <c r="G42" s="80"/>
      <c r="H42" s="80"/>
      <c r="I42" s="81"/>
      <c r="J42" s="59"/>
    </row>
    <row r="43" spans="1:10" ht="15.75" thickBot="1" x14ac:dyDescent="0.3">
      <c r="A43" s="60"/>
      <c r="B43" s="61" t="s">
        <v>37</v>
      </c>
      <c r="C43" s="62"/>
      <c r="D43" s="62"/>
      <c r="E43" s="63">
        <f>E42</f>
        <v>0</v>
      </c>
      <c r="F43" s="63">
        <f>F42</f>
        <v>0</v>
      </c>
      <c r="G43" s="63">
        <f>G42</f>
        <v>0</v>
      </c>
      <c r="H43" s="63">
        <f>H42</f>
        <v>0</v>
      </c>
      <c r="I43" s="64">
        <f>I42</f>
        <v>0</v>
      </c>
      <c r="J43" s="59"/>
    </row>
    <row r="44" spans="1:10" x14ac:dyDescent="0.25">
      <c r="A44" s="65"/>
    </row>
    <row r="45" spans="1:10" x14ac:dyDescent="0.25">
      <c r="A45" s="65"/>
    </row>
    <row r="46" spans="1:10" ht="32.25" customHeight="1" x14ac:dyDescent="0.25">
      <c r="A46" s="361" t="s">
        <v>80</v>
      </c>
      <c r="B46" s="361"/>
      <c r="C46" s="361"/>
      <c r="D46" s="361"/>
      <c r="E46" s="361"/>
      <c r="F46" s="361"/>
      <c r="G46" s="361"/>
      <c r="H46" s="361"/>
      <c r="I46" s="361"/>
    </row>
    <row r="47" spans="1:10" ht="15.75" thickBot="1" x14ac:dyDescent="0.3">
      <c r="A47" s="400" t="s">
        <v>68</v>
      </c>
      <c r="B47" s="400"/>
      <c r="C47" s="400"/>
      <c r="D47" s="400"/>
      <c r="E47" s="400"/>
      <c r="F47" s="400"/>
      <c r="G47" s="400"/>
      <c r="H47" s="400"/>
      <c r="I47" s="400"/>
    </row>
    <row r="48" spans="1:10" ht="29.25" customHeight="1" x14ac:dyDescent="0.25">
      <c r="A48" s="430" t="s">
        <v>90</v>
      </c>
      <c r="B48" s="430" t="s">
        <v>91</v>
      </c>
      <c r="C48" s="432" t="s">
        <v>69</v>
      </c>
      <c r="D48" s="372" t="s">
        <v>92</v>
      </c>
      <c r="E48" s="66" t="s">
        <v>36</v>
      </c>
      <c r="F48" s="66" t="s">
        <v>21</v>
      </c>
      <c r="G48" s="44" t="s">
        <v>81</v>
      </c>
      <c r="H48" s="44" t="s">
        <v>53</v>
      </c>
      <c r="I48" s="45" t="s">
        <v>74</v>
      </c>
      <c r="J48" s="434" t="s">
        <v>75</v>
      </c>
    </row>
    <row r="49" spans="1:10" ht="87" customHeight="1" thickBot="1" x14ac:dyDescent="0.3">
      <c r="A49" s="431"/>
      <c r="B49" s="431"/>
      <c r="C49" s="433"/>
      <c r="D49" s="374"/>
      <c r="E49" s="67" t="s">
        <v>76</v>
      </c>
      <c r="F49" s="46" t="s">
        <v>82</v>
      </c>
      <c r="G49" s="48" t="s">
        <v>78</v>
      </c>
      <c r="H49" s="48" t="s">
        <v>79</v>
      </c>
      <c r="I49" s="49" t="s">
        <v>79</v>
      </c>
      <c r="J49" s="435"/>
    </row>
    <row r="50" spans="1:10" ht="15.75" thickBot="1" x14ac:dyDescent="0.3">
      <c r="A50" s="50">
        <v>1</v>
      </c>
      <c r="B50" s="51">
        <v>2</v>
      </c>
      <c r="C50" s="51">
        <v>3</v>
      </c>
      <c r="D50" s="51">
        <f>C50+1</f>
        <v>4</v>
      </c>
      <c r="E50" s="51">
        <f t="shared" ref="E50:I50" si="1">D50+1</f>
        <v>5</v>
      </c>
      <c r="F50" s="51">
        <f t="shared" si="1"/>
        <v>6</v>
      </c>
      <c r="G50" s="51">
        <f t="shared" si="1"/>
        <v>7</v>
      </c>
      <c r="H50" s="51">
        <f t="shared" si="1"/>
        <v>8</v>
      </c>
      <c r="I50" s="52">
        <f t="shared" si="1"/>
        <v>9</v>
      </c>
      <c r="J50" s="68">
        <v>10</v>
      </c>
    </row>
    <row r="51" spans="1:10" ht="64.5" thickBot="1" x14ac:dyDescent="0.3">
      <c r="A51" s="54" t="s">
        <v>89</v>
      </c>
      <c r="B51" s="55">
        <v>7340</v>
      </c>
      <c r="C51" s="55">
        <v>443</v>
      </c>
      <c r="D51" s="55" t="s">
        <v>94</v>
      </c>
      <c r="E51" s="103" t="e">
        <f>'Додаток 2'!#REF!</f>
        <v>#REF!</v>
      </c>
      <c r="F51" s="57" t="e">
        <f>'Додаток 2'!#REF!</f>
        <v>#REF!</v>
      </c>
      <c r="G51" s="57">
        <v>4887140</v>
      </c>
      <c r="H51" s="57">
        <v>1509920</v>
      </c>
      <c r="I51" s="58">
        <v>738480</v>
      </c>
      <c r="J51" s="69"/>
    </row>
    <row r="52" spans="1:10" ht="15.75" thickBot="1" x14ac:dyDescent="0.3">
      <c r="A52" s="60"/>
      <c r="B52" s="61" t="s">
        <v>37</v>
      </c>
      <c r="C52" s="62"/>
      <c r="D52" s="62"/>
      <c r="E52" s="63" t="e">
        <f>E51</f>
        <v>#REF!</v>
      </c>
      <c r="F52" s="63" t="e">
        <f t="shared" ref="F52:I52" si="2">F51</f>
        <v>#REF!</v>
      </c>
      <c r="G52" s="63">
        <f>G51</f>
        <v>4887140</v>
      </c>
      <c r="H52" s="63">
        <f t="shared" si="2"/>
        <v>1509920</v>
      </c>
      <c r="I52" s="64">
        <f t="shared" si="2"/>
        <v>738480</v>
      </c>
      <c r="J52" s="59"/>
    </row>
    <row r="53" spans="1:10" x14ac:dyDescent="0.25">
      <c r="A53" s="70"/>
    </row>
    <row r="54" spans="1:10" ht="15" customHeight="1" x14ac:dyDescent="0.25">
      <c r="A54" s="439"/>
      <c r="B54" s="439"/>
      <c r="C54" s="439"/>
      <c r="D54" s="439"/>
      <c r="E54" s="439"/>
      <c r="F54" s="439"/>
      <c r="G54" s="439"/>
      <c r="H54" s="439"/>
      <c r="I54" s="439"/>
    </row>
    <row r="55" spans="1:10" ht="21" customHeight="1" x14ac:dyDescent="0.25">
      <c r="A55" s="71"/>
    </row>
    <row r="56" spans="1:10" ht="20.25" customHeight="1" x14ac:dyDescent="0.25">
      <c r="A56" s="362" t="s">
        <v>83</v>
      </c>
      <c r="B56" s="362"/>
      <c r="C56" s="72"/>
      <c r="D56" s="72"/>
      <c r="E56" s="362" t="s">
        <v>84</v>
      </c>
      <c r="F56" s="362"/>
      <c r="G56" s="73"/>
      <c r="H56" s="437" t="s">
        <v>85</v>
      </c>
      <c r="I56" s="437"/>
    </row>
    <row r="57" spans="1:10" ht="18.75" customHeight="1" x14ac:dyDescent="0.25">
      <c r="A57" s="359"/>
      <c r="B57" s="360"/>
      <c r="C57" s="360"/>
      <c r="D57" s="74"/>
      <c r="E57" s="358" t="s">
        <v>1</v>
      </c>
      <c r="F57" s="358"/>
      <c r="G57" s="75"/>
      <c r="H57" s="358" t="s">
        <v>2</v>
      </c>
      <c r="I57" s="358"/>
    </row>
    <row r="58" spans="1:10" ht="15" customHeight="1" x14ac:dyDescent="0.25">
      <c r="A58" s="359"/>
      <c r="B58" s="360"/>
      <c r="C58" s="360"/>
      <c r="D58" s="74"/>
      <c r="E58" s="358"/>
      <c r="F58" s="358"/>
      <c r="G58" s="75"/>
      <c r="H58" s="358"/>
      <c r="I58" s="358"/>
    </row>
    <row r="59" spans="1:10" ht="20.25" customHeight="1" x14ac:dyDescent="0.25">
      <c r="A59" s="436" t="s">
        <v>86</v>
      </c>
      <c r="B59" s="436"/>
      <c r="C59" s="76"/>
      <c r="D59" s="76"/>
      <c r="E59" s="362" t="s">
        <v>84</v>
      </c>
      <c r="F59" s="362"/>
      <c r="G59" s="73"/>
      <c r="H59" s="437" t="s">
        <v>16</v>
      </c>
      <c r="I59" s="437"/>
    </row>
    <row r="60" spans="1:10" ht="15.75" x14ac:dyDescent="0.25">
      <c r="A60" s="77"/>
      <c r="B60" s="74"/>
      <c r="C60" s="74"/>
      <c r="D60" s="74"/>
      <c r="E60" s="358" t="s">
        <v>1</v>
      </c>
      <c r="F60" s="358"/>
      <c r="G60" s="75"/>
      <c r="H60" s="358" t="s">
        <v>2</v>
      </c>
      <c r="I60" s="358"/>
    </row>
    <row r="61" spans="1:10" x14ac:dyDescent="0.25">
      <c r="A61" s="70"/>
      <c r="E61" s="358"/>
      <c r="F61" s="358"/>
      <c r="G61" s="75"/>
      <c r="H61" s="358"/>
      <c r="I61" s="358"/>
    </row>
    <row r="62" spans="1:10" x14ac:dyDescent="0.25">
      <c r="A62" s="70"/>
    </row>
    <row r="63" spans="1:10" x14ac:dyDescent="0.25">
      <c r="A63" s="70"/>
    </row>
    <row r="64" spans="1:10" ht="38.25" customHeight="1" x14ac:dyDescent="0.3">
      <c r="A64" s="438" t="s">
        <v>3</v>
      </c>
      <c r="B64" s="438"/>
      <c r="C64" s="438"/>
      <c r="D64" s="438"/>
      <c r="E64" s="438"/>
      <c r="F64" s="78"/>
      <c r="G64" s="78"/>
      <c r="H64" s="79" t="s">
        <v>4</v>
      </c>
      <c r="I64" s="78"/>
    </row>
    <row r="65" spans="1:9" ht="15.75" x14ac:dyDescent="0.25">
      <c r="A65" s="399"/>
      <c r="B65" s="399"/>
      <c r="C65" s="399"/>
      <c r="D65" s="399"/>
      <c r="E65" s="399"/>
      <c r="F65" s="399"/>
      <c r="G65" s="399"/>
      <c r="H65" s="399"/>
      <c r="I65" s="399"/>
    </row>
    <row r="66" spans="1:9" x14ac:dyDescent="0.25">
      <c r="A66" s="70"/>
    </row>
    <row r="67" spans="1:9" x14ac:dyDescent="0.25">
      <c r="A67" s="70"/>
    </row>
  </sheetData>
  <mergeCells count="72">
    <mergeCell ref="A65:I65"/>
    <mergeCell ref="C29:D29"/>
    <mergeCell ref="A59:B59"/>
    <mergeCell ref="E59:F59"/>
    <mergeCell ref="H59:I59"/>
    <mergeCell ref="E60:F61"/>
    <mergeCell ref="H60:I61"/>
    <mergeCell ref="A64:E64"/>
    <mergeCell ref="A54:I54"/>
    <mergeCell ref="A56:B56"/>
    <mergeCell ref="E56:F56"/>
    <mergeCell ref="H56:I56"/>
    <mergeCell ref="A57:A58"/>
    <mergeCell ref="B57:B58"/>
    <mergeCell ref="C57:C58"/>
    <mergeCell ref="E57:F58"/>
    <mergeCell ref="H57:I58"/>
    <mergeCell ref="J39:J40"/>
    <mergeCell ref="A46:I46"/>
    <mergeCell ref="A47:I47"/>
    <mergeCell ref="A48:A49"/>
    <mergeCell ref="B48:B49"/>
    <mergeCell ref="C48:C49"/>
    <mergeCell ref="D48:D49"/>
    <mergeCell ref="J48:J49"/>
    <mergeCell ref="A35:B35"/>
    <mergeCell ref="C35:D35"/>
    <mergeCell ref="A37:I37"/>
    <mergeCell ref="A38:I38"/>
    <mergeCell ref="A39:A40"/>
    <mergeCell ref="B39:B40"/>
    <mergeCell ref="C39:C40"/>
    <mergeCell ref="D39:D40"/>
    <mergeCell ref="A32:B32"/>
    <mergeCell ref="C32:D32"/>
    <mergeCell ref="A33:B33"/>
    <mergeCell ref="C33:D33"/>
    <mergeCell ref="A34:B34"/>
    <mergeCell ref="C34:D34"/>
    <mergeCell ref="A31:B31"/>
    <mergeCell ref="C31:D31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A30:B30"/>
    <mergeCell ref="C30:D30"/>
    <mergeCell ref="A22:B22"/>
    <mergeCell ref="C22:D22"/>
    <mergeCell ref="A23:B23"/>
    <mergeCell ref="C23:D23"/>
    <mergeCell ref="A24:B24"/>
    <mergeCell ref="C24:D24"/>
    <mergeCell ref="A21:B21"/>
    <mergeCell ref="C21:D21"/>
    <mergeCell ref="G2:I2"/>
    <mergeCell ref="G3:I3"/>
    <mergeCell ref="A8:I8"/>
    <mergeCell ref="A14:I14"/>
    <mergeCell ref="A15:I15"/>
    <mergeCell ref="A17:B17"/>
    <mergeCell ref="C17:D17"/>
    <mergeCell ref="A18:B18"/>
    <mergeCell ref="C18:D18"/>
    <mergeCell ref="A19:I19"/>
    <mergeCell ref="A20:B20"/>
    <mergeCell ref="C20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C7980D34979C241B6FEBCB8480633C9" ma:contentTypeVersion="0" ma:contentTypeDescription="Создание документа." ma:contentTypeScope="" ma:versionID="4465154b657b5530032becf4b8ec664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d55adb72285a15dcbde3e811af8a9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433005-86B4-4BD5-ACFC-4F34288622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8B3F7C-2948-466D-B087-FB8FBEDC7A7D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9699BB-34AA-4808-9DB0-972B26DF79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Додаток 2 (2)</vt:lpstr>
      <vt:lpstr>Додаток 2</vt:lpstr>
      <vt:lpstr>Додаток 3</vt:lpstr>
      <vt:lpstr>додаток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2021-12-10T15:06:27Z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0x010100BC7980D34979C241B6FEBCB8480633C9</vt:lpwstr>
  </property>
</Properties>
</file>